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pschl\Documents\111 A4DD\Operating Docs\New CC Materials\"/>
    </mc:Choice>
  </mc:AlternateContent>
  <xr:revisionPtr revIDLastSave="0" documentId="13_ncr:1_{3D06966F-AAFD-47BD-8D69-046B18F2DA9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Company_Profile" sheetId="2" r:id="rId1"/>
    <sheet name="Sheet1" sheetId="4" r:id="rId2"/>
    <sheet name="Variables" sheetId="3" state="veryHidden" r:id="rId3"/>
  </sheets>
  <externalReferences>
    <externalReference r:id="rId4"/>
    <externalReference r:id="rId5"/>
  </externalReferences>
  <definedNames>
    <definedName name="_Example" hidden="1">Variables!$B$1</definedName>
    <definedName name="_xlnm._FilterDatabase" localSheetId="0" hidden="1">Company_Profile!$B$14:$C$17</definedName>
    <definedName name="_Look" hidden="1">Variables!$B$4</definedName>
    <definedName name="_Series" hidden="1">Variables!$B$3</definedName>
    <definedName name="_Shading" hidden="1">Variables!$B$2</definedName>
    <definedName name="Agree">Sheet1!$B$119:$B$120</definedName>
    <definedName name="DATA_01" hidden="1">Company_Profile!#REF!</definedName>
    <definedName name="DATA_02" hidden="1">Company_Profile!$C$6:$C$10</definedName>
    <definedName name="DATA_03" hidden="1">Company_Profile!#REF!</definedName>
    <definedName name="DATA_04" hidden="1">Company_Profile!$C$15</definedName>
    <definedName name="DATA_05" hidden="1">Company_Profile!$C$17:$C$17</definedName>
    <definedName name="DATA_06" hidden="1">Company_Profile!#REF!</definedName>
    <definedName name="DATA_07" hidden="1">Company_Profile!#REF!</definedName>
    <definedName name="DATA_08" hidden="1">Company_Profile!#REF!</definedName>
    <definedName name="Interest">Sheet1!$B$126:$B$129</definedName>
    <definedName name="IntroPrintArea" hidden="1">#REF!</definedName>
    <definedName name="LienBankrupt">Sheet1!$A$101:$A$103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Company_Profile!$A$1:$H$127</definedName>
    <definedName name="RevA">[1]Sheet1!$A$103:$A$104</definedName>
    <definedName name="TemplatePrintArea">Company_Profile!$B$2:$G$32</definedName>
    <definedName name="YesNo" localSheetId="0">Sheet1!$A$98:$A$99</definedName>
    <definedName name="YesNoNA">[2]Sheet1!$A$103:$A$104</definedName>
    <definedName name="YesNoSome">Sheet1!$A$105:$A$107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4" l="1"/>
  <c r="F41" i="4"/>
  <c r="F40" i="4"/>
  <c r="F39" i="4"/>
  <c r="F38" i="4"/>
  <c r="F37" i="4"/>
  <c r="F36" i="4"/>
  <c r="F35" i="4"/>
  <c r="F34" i="4"/>
  <c r="F33" i="4"/>
  <c r="F32" i="4"/>
  <c r="F30" i="4"/>
  <c r="F31" i="4"/>
  <c r="E41" i="4"/>
  <c r="E40" i="4"/>
  <c r="E39" i="4"/>
  <c r="E38" i="4"/>
  <c r="E37" i="4"/>
  <c r="E36" i="4"/>
  <c r="E35" i="4"/>
  <c r="E34" i="4"/>
  <c r="E33" i="4"/>
  <c r="E32" i="4"/>
  <c r="E31" i="4"/>
  <c r="E30" i="4"/>
  <c r="B44" i="4"/>
  <c r="B43" i="4"/>
  <c r="B42" i="4"/>
  <c r="B41" i="4"/>
  <c r="B40" i="4"/>
  <c r="A42" i="4"/>
  <c r="A41" i="4"/>
  <c r="A40" i="4"/>
  <c r="A39" i="4"/>
  <c r="B35" i="4"/>
  <c r="B23" i="4"/>
  <c r="B18" i="4"/>
  <c r="C33" i="4"/>
  <c r="C32" i="4"/>
  <c r="C31" i="4"/>
  <c r="C30" i="4"/>
  <c r="C29" i="4"/>
  <c r="C28" i="4"/>
  <c r="C26" i="4"/>
  <c r="C25" i="4"/>
  <c r="C23" i="4"/>
  <c r="C24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7" i="4"/>
  <c r="B16" i="4"/>
  <c r="B15" i="4"/>
  <c r="B14" i="4"/>
  <c r="B13" i="4"/>
  <c r="B12" i="4"/>
  <c r="B11" i="4"/>
  <c r="B10" i="4"/>
  <c r="B8" i="4"/>
  <c r="B7" i="4"/>
  <c r="B6" i="4"/>
  <c r="B5" i="4"/>
  <c r="B4" i="4"/>
  <c r="B3" i="4"/>
  <c r="B2" i="4"/>
  <c r="A20" i="4"/>
  <c r="A19" i="4"/>
  <c r="A18" i="4"/>
  <c r="A17" i="4"/>
  <c r="A15" i="4"/>
  <c r="A16" i="4"/>
  <c r="A14" i="4"/>
  <c r="A12" i="4"/>
  <c r="A11" i="4"/>
  <c r="A10" i="4"/>
  <c r="A9" i="4"/>
  <c r="A8" i="4"/>
  <c r="A7" i="4"/>
  <c r="A6" i="4"/>
  <c r="A5" i="4"/>
  <c r="A4" i="4"/>
  <c r="A3" i="4"/>
  <c r="A2" i="4"/>
  <c r="B36" i="4"/>
  <c r="B34" i="4"/>
  <c r="B32" i="4"/>
  <c r="B31" i="4"/>
  <c r="B30" i="4"/>
  <c r="B29" i="4"/>
  <c r="B28" i="4"/>
  <c r="B27" i="4"/>
  <c r="B26" i="4"/>
  <c r="B25" i="4"/>
  <c r="A37" i="4"/>
  <c r="A36" i="4"/>
  <c r="A35" i="4"/>
  <c r="A34" i="4"/>
  <c r="A33" i="4"/>
  <c r="A28" i="4"/>
  <c r="A29" i="4"/>
  <c r="A32" i="4"/>
  <c r="A31" i="4"/>
  <c r="A30" i="4"/>
  <c r="A27" i="4"/>
  <c r="A26" i="4"/>
  <c r="A25" i="4"/>
  <c r="A23" i="4" l="1"/>
  <c r="A22" i="4"/>
  <c r="A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Schlactus</author>
  </authors>
  <commentList>
    <comment ref="A25" authorId="0" shapeId="0" xr:uid="{E795261F-92CA-41A1-AC34-10CAE94E7F6A}">
      <text>
        <r>
          <rPr>
            <b/>
            <sz val="9"/>
            <color indexed="81"/>
            <rFont val="Tahoma"/>
            <family val="2"/>
          </rPr>
          <t>Peter Schlactus:</t>
        </r>
        <r>
          <rPr>
            <sz val="9"/>
            <color indexed="81"/>
            <rFont val="Tahoma"/>
            <family val="2"/>
          </rPr>
          <t xml:space="preserve">
Training on use of communications equipment, proper completion of paperwork or customer policies/procedures is not a big deal.</t>
        </r>
      </text>
    </comment>
  </commentList>
</comments>
</file>

<file path=xl/sharedStrings.xml><?xml version="1.0" encoding="utf-8"?>
<sst xmlns="http://schemas.openxmlformats.org/spreadsheetml/2006/main" count="188" uniqueCount="178">
  <si>
    <t>_Example</t>
  </si>
  <si>
    <t>_Shading</t>
  </si>
  <si>
    <t>_Series</t>
  </si>
  <si>
    <t>_Look</t>
  </si>
  <si>
    <t>OfficeReady 3.0</t>
  </si>
  <si>
    <t>BASICS</t>
  </si>
  <si>
    <t>Yes</t>
  </si>
  <si>
    <t>No</t>
  </si>
  <si>
    <t>Yes during past 5 years</t>
  </si>
  <si>
    <t>Yes over 5 years ago</t>
  </si>
  <si>
    <t>Required fields are indicated with an asterisk ( * )</t>
  </si>
  <si>
    <t>OPERATIONS</t>
  </si>
  <si>
    <t>High</t>
  </si>
  <si>
    <t>Medium</t>
  </si>
  <si>
    <t>Low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</si>
  <si>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Today's Date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</si>
  <si>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Name(s) of Owner(s)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</si>
  <si>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Years in Delivery Bus.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</si>
  <si>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Title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</si>
  <si>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Telephone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</si>
  <si>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Email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</si>
  <si>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Name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</si>
  <si>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Person Completing Profile: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</si>
  <si>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Zip Code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</si>
  <si>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State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</si>
  <si>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City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</si>
  <si>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Street Address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</si>
  <si>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Headquarters Address: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</si>
  <si>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Are drivers permitted to refuse / reject a delivery?</t>
    </r>
  </si>
  <si>
    <r>
      <t xml:space="preserve">  </t>
    </r>
    <r>
      <rPr>
        <sz val="8"/>
        <color rgb="FFFF0000"/>
        <rFont val="Verdana"/>
        <family val="2"/>
        <scheme val="minor"/>
      </rPr>
      <t xml:space="preserve"> *</t>
    </r>
    <r>
      <rPr>
        <sz val="8"/>
        <color theme="1"/>
        <rFont val="Verdana"/>
        <family val="2"/>
        <scheme val="minor"/>
      </rPr>
      <t>Under 3 hours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</si>
  <si>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Same Day (&gt; 3 hrs)</t>
    </r>
  </si>
  <si>
    <r>
      <t xml:space="preserve">  </t>
    </r>
    <r>
      <rPr>
        <sz val="8"/>
        <color rgb="FFFF0000"/>
        <rFont val="Verdana"/>
        <family val="2"/>
        <scheme val="minor"/>
      </rPr>
      <t xml:space="preserve"> *</t>
    </r>
    <r>
      <rPr>
        <sz val="8"/>
        <color theme="1"/>
        <rFont val="Verdana"/>
        <family val="2"/>
        <scheme val="minor"/>
      </rPr>
      <t>Overnight / Next Day</t>
    </r>
  </si>
  <si>
    <r>
      <t xml:space="preserve">  </t>
    </r>
    <r>
      <rPr>
        <sz val="8"/>
        <color rgb="FFFF0000"/>
        <rFont val="Verdana"/>
        <family val="2"/>
        <scheme val="minor"/>
      </rPr>
      <t xml:space="preserve"> *</t>
    </r>
    <r>
      <rPr>
        <sz val="8"/>
        <color theme="1"/>
        <rFont val="Verdana"/>
        <family val="2"/>
        <scheme val="minor"/>
      </rPr>
      <t>Longer</t>
    </r>
  </si>
  <si>
    <r>
      <t xml:space="preserve">  </t>
    </r>
    <r>
      <rPr>
        <sz val="8"/>
        <color rgb="FFFF0000"/>
        <rFont val="Verdana"/>
        <family val="2"/>
        <scheme val="minor"/>
      </rPr>
      <t xml:space="preserve"> *</t>
    </r>
    <r>
      <rPr>
        <sz val="8"/>
        <color theme="1"/>
        <rFont val="Verdana"/>
        <family val="2"/>
        <scheme val="minor"/>
      </rPr>
      <t>Up to 50 lbs.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</si>
  <si>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51-100 lbs.</t>
    </r>
  </si>
  <si>
    <r>
      <t xml:space="preserve">  </t>
    </r>
    <r>
      <rPr>
        <sz val="8"/>
        <color rgb="FFFF0000"/>
        <rFont val="Verdana"/>
        <family val="2"/>
        <scheme val="minor"/>
      </rPr>
      <t xml:space="preserve"> *</t>
    </r>
    <r>
      <rPr>
        <sz val="8"/>
        <color theme="1"/>
        <rFont val="Verdana"/>
        <family val="2"/>
        <scheme val="minor"/>
      </rPr>
      <t>100-200 lbs.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</si>
  <si>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Over 200 lbs.</t>
    </r>
  </si>
  <si>
    <r>
      <t xml:space="preserve">  </t>
    </r>
    <r>
      <rPr>
        <sz val="8"/>
        <color rgb="FFFF0000"/>
        <rFont val="Verdana"/>
        <family val="2"/>
        <scheme val="minor"/>
      </rPr>
      <t xml:space="preserve"> *</t>
    </r>
    <r>
      <rPr>
        <sz val="8"/>
        <color theme="1"/>
        <rFont val="Verdana"/>
        <family val="2"/>
        <scheme val="minor"/>
      </rPr>
      <t>Up to 50 miles</t>
    </r>
  </si>
  <si>
    <r>
      <rPr>
        <sz val="8"/>
        <color rgb="FFFF0000"/>
        <rFont val="Verdana"/>
        <family val="2"/>
        <scheme val="minor"/>
      </rPr>
      <t xml:space="preserve">   *</t>
    </r>
    <r>
      <rPr>
        <sz val="8"/>
        <color theme="1"/>
        <rFont val="Verdana"/>
        <family val="2"/>
        <scheme val="minor"/>
      </rPr>
      <t>100-200 miles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</si>
  <si>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51-100 miles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</si>
  <si>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Over 200 miles</t>
    </r>
  </si>
  <si>
    <r>
      <rPr>
        <sz val="8"/>
        <color rgb="FFFF0000"/>
        <rFont val="Verdana"/>
        <family val="2"/>
        <scheme val="minor"/>
      </rPr>
      <t>*</t>
    </r>
    <r>
      <rPr>
        <sz val="8"/>
        <rFont val="Verdana"/>
        <family val="2"/>
        <scheme val="minor"/>
      </rPr>
      <t xml:space="preserve">Total </t>
    </r>
    <r>
      <rPr>
        <sz val="8"/>
        <color theme="1"/>
        <rFont val="Verdana"/>
        <family val="2"/>
        <scheme val="minor"/>
      </rPr>
      <t>Annual Gross Revenues</t>
    </r>
  </si>
  <si>
    <r>
      <rPr>
        <sz val="8"/>
        <color rgb="FFFF0000"/>
        <rFont val="Verdana"/>
        <family val="2"/>
        <scheme val="minor"/>
      </rPr>
      <t xml:space="preserve">   *</t>
    </r>
    <r>
      <rPr>
        <sz val="8"/>
        <color theme="1"/>
        <rFont val="Verdana"/>
        <family val="2"/>
        <scheme val="minor"/>
      </rPr>
      <t>Cargo Van / Pickup Truck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</si>
  <si>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Small Box Truck / Step Van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</si>
  <si>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Heavy Box Truck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</si>
  <si>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Tractor-Trailer</t>
    </r>
  </si>
  <si>
    <r>
      <t xml:space="preserve">   </t>
    </r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Other (describe below if any)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</si>
  <si>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Min. years licensed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</si>
  <si>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Maximum age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</si>
  <si>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Minimum age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</si>
  <si>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Annual MVR re-check?</t>
    </r>
  </si>
  <si>
    <t xml:space="preserve">EQUIPMENT  </t>
  </si>
  <si>
    <t xml:space="preserve">TREATMENT of INDEPENDENT DRIVERS               </t>
  </si>
  <si>
    <t>CERTIFICATION</t>
  </si>
  <si>
    <t>Agree</t>
  </si>
  <si>
    <t>Disagree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</si>
  <si>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 xml:space="preserve">Do drivers use a forklift or other </t>
    </r>
  </si>
  <si>
    <t xml:space="preserve"> heavy cargo handling equipment?</t>
  </si>
  <si>
    <t>Provide details on any "Yes" answer above:</t>
  </si>
  <si>
    <r>
      <rPr>
        <sz val="8"/>
        <color rgb="FFFF0000"/>
        <rFont val="Verdana"/>
        <family val="2"/>
        <scheme val="minor"/>
      </rPr>
      <t>*</t>
    </r>
    <r>
      <rPr>
        <sz val="8"/>
        <rFont val="Verdana"/>
        <family val="2"/>
        <scheme val="minor"/>
      </rPr>
      <t>Min. delivery experience</t>
    </r>
  </si>
  <si>
    <t>Pay attention to pop-up boxes with tips.</t>
  </si>
  <si>
    <t>Yes - some</t>
  </si>
  <si>
    <t>Yes - all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</si>
  <si>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I certify I have personally completed this profile questionnaire and the information in it is true.</t>
    </r>
  </si>
  <si>
    <t>NOTES</t>
  </si>
  <si>
    <t>n/a</t>
  </si>
  <si>
    <t>Name</t>
  </si>
  <si>
    <t>Insurance Broker Firm Name</t>
  </si>
  <si>
    <t>Email</t>
  </si>
  <si>
    <t>Telephone</t>
  </si>
  <si>
    <t>Title</t>
  </si>
  <si>
    <t>Company 2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</si>
  <si>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 xml:space="preserve">Do drivers sign a formal written agreement? </t>
    </r>
    <r>
      <rPr>
        <sz val="8"/>
        <color rgb="FFFF0000"/>
        <rFont val="Verdana"/>
        <family val="2"/>
        <scheme val="minor"/>
      </rPr>
      <t>If so, please provide a copy along with this questionnaire.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</si>
  <si>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Do drivers complete an "application" or "enrollment form" for you?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</si>
  <si>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Are drivers paid on a negotiated per assignment basis (such as commission) and not by the hour?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</si>
  <si>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Max. violations allowed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</si>
  <si>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Max. accidents allowed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</si>
  <si>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MVR: 3+ years checked?</t>
    </r>
  </si>
  <si>
    <r>
      <t xml:space="preserve">  </t>
    </r>
    <r>
      <rPr>
        <sz val="8"/>
        <color rgb="FFFF0000"/>
        <rFont val="Verdana"/>
        <family val="2"/>
        <scheme val="minor"/>
      </rPr>
      <t xml:space="preserve"> *</t>
    </r>
    <r>
      <rPr>
        <sz val="8"/>
        <color theme="1"/>
        <rFont val="Verdana"/>
        <family val="2"/>
        <scheme val="minor"/>
      </rPr>
      <t>Passenger Auto / SUV / Minivan</t>
    </r>
  </si>
  <si>
    <t>Need More Info</t>
  </si>
  <si>
    <t>CELL / TOPIC</t>
  </si>
  <si>
    <r>
      <t>*</t>
    </r>
    <r>
      <rPr>
        <sz val="8"/>
        <color theme="1"/>
        <rFont val="Verdana"/>
        <family val="2"/>
        <scheme val="minor"/>
      </rPr>
      <t>Does owner drive?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</si>
  <si>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Do you impose a uniform or ID badge requirement (beyond what shippers may require)?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</si>
  <si>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Do you require drivers to display signage on their vehicles without specific compensation for it?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</si>
  <si>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 xml:space="preserve">Do any drivers use subcontracted drivers of their own?  </t>
    </r>
  </si>
  <si>
    <t xml:space="preserve">     answers above:    </t>
  </si>
  <si>
    <t xml:space="preserve">     Details for any "No"  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</si>
  <si>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Are drivers responsible for their expenses, such as vehicle maintenance &amp; repairs, fuel, tolls and insurance?</t>
    </r>
  </si>
  <si>
    <t xml:space="preserve">     Details for any "Yes"  </t>
  </si>
  <si>
    <t>IC Vehicle Types                                       (give % of each)</t>
  </si>
  <si>
    <r>
      <rPr>
        <sz val="8"/>
        <color rgb="FFFF0000"/>
        <rFont val="Verdana"/>
        <family val="2"/>
        <scheme val="minor"/>
      </rPr>
      <t>*</t>
    </r>
    <r>
      <rPr>
        <sz val="8"/>
        <rFont val="Verdana"/>
        <family val="2"/>
        <scheme val="minor"/>
      </rPr>
      <t>What insurances do drivers</t>
    </r>
  </si>
  <si>
    <t>have and how do they get it?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</si>
  <si>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Your Business Name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</si>
  <si>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Do you utilize employee delivery drivers?</t>
    </r>
  </si>
  <si>
    <t xml:space="preserve">  If so, give name(s), # years, satisfaction level: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</si>
  <si>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Do you utilize a TPA, EE Leasing, or PEO?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</si>
  <si>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USDOT # or MC# (or "none")</t>
    </r>
  </si>
  <si>
    <t>DRIVER SERVICES - N/A</t>
  </si>
  <si>
    <t>COMPANY SERVICES - N/A</t>
  </si>
  <si>
    <t xml:space="preserve">  If so, describe how their work differs from IC's:</t>
  </si>
  <si>
    <t>G-Column Fields:</t>
  </si>
  <si>
    <t>A4DD Contracting Company Profile Questionnaire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</si>
  <si>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Manages IC Drivers?</t>
    </r>
  </si>
  <si>
    <t>If "No" give driver manager</t>
  </si>
  <si>
    <t>name and contact info.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</si>
  <si>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State with the most IC drivers</t>
    </r>
  </si>
  <si>
    <t>Number of IC drivers in that state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</si>
  <si>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State with the 2nd most IC drivers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</si>
  <si>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Number of Company Locations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</si>
  <si>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Describe your Services - include speciality areas and types of goods - and any other services you offer besides delivery.</t>
    </r>
  </si>
  <si>
    <t>Parcel Weight                       (give the % of each)</t>
  </si>
  <si>
    <r>
      <t xml:space="preserve">Delivery Timeframe    </t>
    </r>
    <r>
      <rPr>
        <sz val="7.5"/>
        <color theme="1"/>
        <rFont val="Verdana"/>
        <family val="2"/>
        <scheme val="minor"/>
      </rPr>
      <t xml:space="preserve">            </t>
    </r>
    <r>
      <rPr>
        <sz val="8"/>
        <color theme="1"/>
        <rFont val="Verdana"/>
        <family val="2"/>
        <scheme val="minor"/>
      </rPr>
      <t>(give the % of each)</t>
    </r>
  </si>
  <si>
    <t>Trip Distance                        (give the % of each)</t>
  </si>
  <si>
    <t xml:space="preserve">   A4DD DRIVER SERVICES - indicate your interest</t>
  </si>
  <si>
    <t xml:space="preserve"> SERVICES for COMPANIES - indicate your interest</t>
  </si>
  <si>
    <t>Workers Compensation with no IC audit</t>
  </si>
  <si>
    <t>Contingent Liability Insurance</t>
  </si>
  <si>
    <t>Load Board for overflow/remote jobs</t>
  </si>
  <si>
    <t>Have all IC WC claims been resolved?</t>
  </si>
  <si>
    <t>Any rulings granting ICs WC benefits?</t>
  </si>
  <si>
    <t>Supplemental delivery work</t>
  </si>
  <si>
    <t>Compliance/Skills Training</t>
  </si>
  <si>
    <t>Safety Training</t>
  </si>
  <si>
    <t>Motor Carrier Authority</t>
  </si>
  <si>
    <t>WC claims by ICs in the past 3 years?</t>
  </si>
  <si>
    <t>EQUIPMENT (76G-89G)</t>
  </si>
  <si>
    <t>BASICS (6C-20C)</t>
  </si>
  <si>
    <t>TREATMENT (25G-47G)</t>
  </si>
  <si>
    <t>BASICS-DRIVERS (6G-20G)</t>
  </si>
  <si>
    <t>OPERATIONS  (53C-71G)</t>
  </si>
  <si>
    <t>HIRING / SAFETY (76C-95C)</t>
  </si>
  <si>
    <t>INS VENDORS (99G-103G)</t>
  </si>
  <si>
    <t>INS CLAIM CONTACT (99G-103G)</t>
  </si>
  <si>
    <t>CERTIFICATION  (129G)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</si>
  <si>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 xml:space="preserve">Total number of IC drivers </t>
    </r>
  </si>
  <si>
    <t xml:space="preserve">How did you hear about A4DD? 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</si>
  <si>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Number of IC's earning &lt;$275/wk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</si>
  <si>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Number of IC's with Helpers</t>
    </r>
  </si>
  <si>
    <t xml:space="preserve">   INSURANCE CLAIMS CONTACT at your company </t>
  </si>
  <si>
    <t>Person we can contact for driver insurance claims involving you.</t>
  </si>
  <si>
    <t xml:space="preserve">   YOUR CURRENT INSURANCE VENDORS</t>
  </si>
  <si>
    <t>Driver Recruitment</t>
  </si>
  <si>
    <t>Driver Compliance and Monitoring</t>
  </si>
  <si>
    <t>Employee Training (compliance, safety...)</t>
  </si>
  <si>
    <t>Help with Lead/Master Contractors</t>
  </si>
  <si>
    <t>Rookie Driver training</t>
  </si>
  <si>
    <t>Basic Business Skills training</t>
  </si>
  <si>
    <t>Driver Safety tools</t>
  </si>
  <si>
    <t>TSA Authorization</t>
  </si>
  <si>
    <t>Discounts on Equipment, etc.</t>
  </si>
  <si>
    <t>Health Ins./Drug discounts</t>
  </si>
  <si>
    <r>
      <rPr>
        <sz val="8"/>
        <color rgb="FFFF0000"/>
        <rFont val="Verdana"/>
        <family val="2"/>
        <scheme val="minor"/>
      </rPr>
      <t>*</t>
    </r>
    <r>
      <rPr>
        <sz val="8"/>
        <rFont val="Verdana"/>
        <family val="2"/>
        <scheme val="minor"/>
      </rPr>
      <t>Non-</t>
    </r>
    <r>
      <rPr>
        <sz val="8"/>
        <color theme="1"/>
        <rFont val="Verdana"/>
        <family val="2"/>
        <scheme val="minor"/>
      </rPr>
      <t>Delivery revenue (if any)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</si>
  <si>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>Do you give or arrange for training/orientation on topics other than those required by the government?</t>
    </r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</si>
  <si>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 xml:space="preserve">Do you set pickup or delivery times or control the method or sequence of deliveries </t>
    </r>
    <r>
      <rPr>
        <sz val="7"/>
        <color theme="1"/>
        <rFont val="Verdana"/>
        <family val="2"/>
        <scheme val="minor"/>
      </rPr>
      <t>(beyond customer specs)</t>
    </r>
    <r>
      <rPr>
        <sz val="8"/>
        <color theme="1"/>
        <rFont val="Verdana"/>
        <family val="2"/>
        <scheme val="minor"/>
      </rPr>
      <t>?</t>
    </r>
  </si>
  <si>
    <r>
      <t>*</t>
    </r>
    <r>
      <rPr>
        <sz val="8"/>
        <rFont val="Verdana"/>
        <family val="2"/>
        <scheme val="minor"/>
      </rPr>
      <t>Do you restrict who drivers can work for after terminating their contract with you?</t>
    </r>
  </si>
  <si>
    <t>Describe safety measures</t>
  </si>
  <si>
    <t>used for independent drivers</t>
  </si>
  <si>
    <t>Insurance Broker Name</t>
  </si>
  <si>
    <t>Insurance Companies:         Company 1</t>
  </si>
  <si>
    <t>Company 3</t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</si>
  <si>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 xml:space="preserve"># Owned/Leased Vehicles 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</si>
  <si>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# Couriers not using cars or trucks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</si>
  <si>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% On-Demand work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</si>
  <si>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% Residential work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</si>
  <si>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% Assembly/Installation work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</si>
  <si>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% Pharma/Med./Lab work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</si>
  <si>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% Food/Beverage/Cannabis work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</si>
  <si>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Placardable quantities of HazMat?</t>
    </r>
  </si>
  <si>
    <r>
      <rPr>
        <sz val="8"/>
        <color rgb="FFFF0000"/>
        <rFont val="Verdana"/>
        <family val="2"/>
        <scheme val="minor"/>
      </rPr>
      <t xml:space="preserve">* </t>
    </r>
    <r>
      <rPr>
        <sz val="8"/>
        <color theme="1"/>
        <rFont val="Verdana"/>
        <family val="2"/>
        <scheme val="minor"/>
      </rPr>
      <t>Drivers work in whse/storage areas?</t>
    </r>
  </si>
  <si>
    <t>DRIVER HIRING &amp; SAFETY</t>
  </si>
  <si>
    <t xml:space="preserve">HELP WANTED - what concerns, needs, or goals do you want our help with? </t>
  </si>
  <si>
    <t>Driver insurances for work</t>
  </si>
  <si>
    <t>Bus. Formation (LLC, DBA)</t>
  </si>
  <si>
    <t>Tax Prep Services</t>
  </si>
  <si>
    <r>
      <rPr>
        <sz val="8"/>
        <color rgb="FFFF0000"/>
        <rFont val="Verdana"/>
        <family val="2"/>
        <scheme val="minor"/>
      </rPr>
      <t>*</t>
    </r>
    <r>
      <rPr>
        <sz val="8"/>
        <color theme="1"/>
        <rFont val="Verdana"/>
        <family val="2"/>
        <scheme val="minor"/>
      </rPr>
      <t xml:space="preserve">Do drivers obtain vehicles, equipment, or supplies through you?  </t>
    </r>
    <r>
      <rPr>
        <sz val="8"/>
        <color rgb="FFFF0000"/>
        <rFont val="Verdana"/>
        <family val="2"/>
        <scheme val="minor"/>
      </rPr>
      <t>If drivers lease vehicles provide a sample lease.</t>
    </r>
  </si>
  <si>
    <t>New Driver Vetting (MVR, Bkgrnd Chk, Drug)</t>
  </si>
  <si>
    <t>Free Business Consulting</t>
  </si>
  <si>
    <t>ed. 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</si>
</sst>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mm/dd/yy"/>
    <numFmt numFmtId="165" formatCode="0_);[Red]\(0\)"/>
    <numFmt numFmtId="166" formatCode="00000"/>
    <numFmt numFmtId="167" formatCode="[&lt;=9999999]###\-####;\(###\)\ ###\-####"/>
    <numFmt numFmtId="168" formatCode="0.0"/>
    <numFmt numFmtId="169" formatCode="[$$-409]#,##0"/>
  </numFmts>
  <fonts count="31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i/>
      <sz val="7"/>
      <color indexed="8"/>
      <name val="Verdana"/>
      <family val="2"/>
    </font>
    <font>
      <b/>
      <i/>
      <sz val="10"/>
      <color indexed="9"/>
      <name val="Verdana"/>
      <family val="2"/>
    </font>
    <font>
      <sz val="10"/>
      <name val="Verdana"/>
      <family val="2"/>
    </font>
    <font>
      <sz val="10"/>
      <name val="Verdana"/>
      <family val="2"/>
      <scheme val="minor"/>
    </font>
    <font>
      <sz val="10"/>
      <color indexed="9"/>
      <name val="Verdana"/>
      <family val="2"/>
      <scheme val="major"/>
    </font>
    <font>
      <b/>
      <i/>
      <sz val="10"/>
      <color indexed="9"/>
      <name val="Verdana"/>
      <family val="2"/>
      <scheme val="major"/>
    </font>
    <font>
      <sz val="10"/>
      <color indexed="8"/>
      <name val="Verdana"/>
      <family val="2"/>
      <scheme val="major"/>
    </font>
    <font>
      <b/>
      <i/>
      <sz val="9"/>
      <color theme="0"/>
      <name val="Verdana"/>
      <family val="2"/>
      <scheme val="major"/>
    </font>
    <font>
      <b/>
      <sz val="18"/>
      <color theme="1"/>
      <name val="Verdana"/>
      <family val="2"/>
      <scheme val="major"/>
    </font>
    <font>
      <sz val="10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i/>
      <sz val="7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8"/>
      <color theme="0"/>
      <name val="Verdana"/>
      <family val="2"/>
      <scheme val="major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sz val="7.5"/>
      <color theme="1"/>
      <name val="Verdana"/>
      <family val="2"/>
      <scheme val="minor"/>
    </font>
    <font>
      <sz val="8"/>
      <color rgb="FFFF0000"/>
      <name val="Verdana"/>
      <family val="2"/>
      <scheme val="minor"/>
    </font>
    <font>
      <sz val="8"/>
      <name val="Verdana"/>
      <family val="2"/>
      <scheme val="minor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i/>
      <sz val="9"/>
      <color indexed="9"/>
      <name val="Verdana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Verdana"/>
      <family val="2"/>
      <scheme val="minor"/>
    </font>
    <font>
      <i/>
      <sz val="10"/>
      <name val="Arial"/>
      <family val="2"/>
    </font>
    <font>
      <sz val="7"/>
      <color theme="1"/>
      <name val="Verdan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EB57"/>
        <bgColor indexed="64"/>
      </patternFill>
    </fill>
    <fill>
      <patternFill patternType="solid">
        <fgColor rgb="FFFFF989"/>
        <bgColor indexed="64"/>
      </patternFill>
    </fill>
  </fills>
  <borders count="5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40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  <xf numFmtId="40" fontId="24" fillId="0" borderId="0" applyNumberFormat="0" applyFill="0" applyBorder="0" applyAlignment="0" applyProtection="0"/>
  </cellStyleXfs>
  <cellXfs count="172">
    <xf numFmtId="40" fontId="0" fillId="0" borderId="0" xfId="0"/>
    <xf numFmtId="40" fontId="2" fillId="0" borderId="0" xfId="0" applyFont="1" applyProtection="1"/>
    <xf numFmtId="40" fontId="2" fillId="0" borderId="0" xfId="0" applyFont="1" applyBorder="1" applyAlignment="1" applyProtection="1">
      <alignment horizontal="centerContinuous"/>
    </xf>
    <xf numFmtId="40" fontId="2" fillId="0" borderId="0" xfId="0" applyFont="1" applyBorder="1" applyProtection="1"/>
    <xf numFmtId="40" fontId="2" fillId="0" borderId="0" xfId="0" applyFont="1" applyAlignment="1" applyProtection="1">
      <alignment horizontal="left"/>
    </xf>
    <xf numFmtId="40" fontId="2" fillId="0" borderId="0" xfId="0" applyFont="1" applyAlignment="1" applyProtection="1">
      <alignment horizontal="center"/>
    </xf>
    <xf numFmtId="40" fontId="2" fillId="0" borderId="0" xfId="0" applyFont="1" applyBorder="1" applyAlignment="1" applyProtection="1">
      <alignment horizontal="left" indent="1"/>
    </xf>
    <xf numFmtId="40" fontId="3" fillId="0" borderId="0" xfId="0" applyFont="1" applyBorder="1" applyAlignment="1" applyProtection="1">
      <alignment horizontal="left" indent="1"/>
    </xf>
    <xf numFmtId="40" fontId="5" fillId="0" borderId="0" xfId="0" applyFont="1" applyProtection="1"/>
    <xf numFmtId="40" fontId="6" fillId="0" borderId="0" xfId="0" applyFont="1" applyProtection="1"/>
    <xf numFmtId="40" fontId="19" fillId="0" borderId="0" xfId="0" applyFont="1" applyBorder="1" applyAlignment="1" applyProtection="1">
      <alignment horizontal="centerContinuous"/>
    </xf>
    <xf numFmtId="40" fontId="18" fillId="0" borderId="0" xfId="0" applyFont="1" applyAlignment="1" applyProtection="1">
      <alignment vertical="center"/>
    </xf>
    <xf numFmtId="40" fontId="7" fillId="3" borderId="2" xfId="0" applyFont="1" applyFill="1" applyBorder="1" applyAlignment="1" applyProtection="1">
      <alignment horizontal="center"/>
    </xf>
    <xf numFmtId="40" fontId="10" fillId="3" borderId="3" xfId="0" applyFont="1" applyFill="1" applyBorder="1" applyAlignment="1" applyProtection="1">
      <alignment horizontal="center" vertical="center"/>
    </xf>
    <xf numFmtId="40" fontId="8" fillId="3" borderId="4" xfId="0" applyFont="1" applyFill="1" applyBorder="1" applyAlignment="1" applyProtection="1">
      <alignment horizontal="center" vertical="center"/>
    </xf>
    <xf numFmtId="40" fontId="9" fillId="3" borderId="4" xfId="0" applyFont="1" applyFill="1" applyBorder="1" applyAlignment="1" applyProtection="1">
      <alignment horizontal="center"/>
    </xf>
    <xf numFmtId="40" fontId="2" fillId="2" borderId="0" xfId="0" applyFont="1" applyFill="1" applyBorder="1" applyAlignment="1" applyProtection="1">
      <alignment horizontal="center"/>
    </xf>
    <xf numFmtId="40" fontId="6" fillId="2" borderId="5" xfId="0" applyFont="1" applyFill="1" applyBorder="1" applyProtection="1"/>
    <xf numFmtId="40" fontId="13" fillId="2" borderId="8" xfId="0" applyFont="1" applyFill="1" applyBorder="1" applyAlignment="1" applyProtection="1">
      <alignment horizontal="left" indent="1"/>
    </xf>
    <xf numFmtId="40" fontId="13" fillId="2" borderId="8" xfId="0" applyFont="1" applyFill="1" applyBorder="1" applyAlignment="1" applyProtection="1">
      <alignment horizontal="right" indent="1"/>
    </xf>
    <xf numFmtId="40" fontId="6" fillId="2" borderId="10" xfId="0" applyFont="1" applyFill="1" applyBorder="1" applyAlignment="1" applyProtection="1">
      <alignment horizontal="left" indent="1"/>
    </xf>
    <xf numFmtId="40" fontId="6" fillId="2" borderId="6" xfId="0" applyFont="1" applyFill="1" applyBorder="1" applyProtection="1"/>
    <xf numFmtId="40" fontId="6" fillId="2" borderId="9" xfId="0" applyFont="1" applyFill="1" applyBorder="1" applyProtection="1"/>
    <xf numFmtId="38" fontId="6" fillId="2" borderId="9" xfId="0" applyNumberFormat="1" applyFont="1" applyFill="1" applyBorder="1" applyProtection="1"/>
    <xf numFmtId="40" fontId="13" fillId="2" borderId="0" xfId="0" applyFont="1" applyFill="1" applyBorder="1" applyAlignment="1" applyProtection="1">
      <alignment horizontal="left" indent="1"/>
    </xf>
    <xf numFmtId="40" fontId="12" fillId="2" borderId="0" xfId="0" applyFont="1" applyFill="1" applyBorder="1" applyProtection="1"/>
    <xf numFmtId="40" fontId="6" fillId="2" borderId="11" xfId="0" applyFont="1" applyFill="1" applyBorder="1" applyProtection="1"/>
    <xf numFmtId="40" fontId="6" fillId="2" borderId="12" xfId="0" applyFont="1" applyFill="1" applyBorder="1" applyProtection="1"/>
    <xf numFmtId="40" fontId="12" fillId="4" borderId="1" xfId="0" applyFont="1" applyFill="1" applyBorder="1" applyAlignment="1" applyProtection="1">
      <alignment horizontal="center"/>
      <protection locked="0"/>
    </xf>
    <xf numFmtId="40" fontId="6" fillId="2" borderId="7" xfId="0" applyFont="1" applyFill="1" applyBorder="1" applyProtection="1"/>
    <xf numFmtId="40" fontId="12" fillId="2" borderId="9" xfId="0" applyFont="1" applyFill="1" applyBorder="1" applyProtection="1"/>
    <xf numFmtId="40" fontId="15" fillId="2" borderId="10" xfId="0" applyFont="1" applyFill="1" applyBorder="1" applyAlignment="1" applyProtection="1">
      <alignment horizontal="left" indent="1"/>
    </xf>
    <xf numFmtId="40" fontId="12" fillId="2" borderId="11" xfId="0" applyFont="1" applyFill="1" applyBorder="1" applyProtection="1"/>
    <xf numFmtId="40" fontId="12" fillId="2" borderId="12" xfId="0" applyFont="1" applyFill="1" applyBorder="1" applyProtection="1"/>
    <xf numFmtId="40" fontId="12" fillId="2" borderId="10" xfId="0" applyFont="1" applyFill="1" applyBorder="1" applyAlignment="1" applyProtection="1">
      <alignment horizontal="left" indent="1"/>
    </xf>
    <xf numFmtId="40" fontId="10" fillId="3" borderId="2" xfId="0" applyFont="1" applyFill="1" applyBorder="1" applyAlignment="1" applyProtection="1">
      <alignment horizontal="left" vertical="center" indent="1"/>
    </xf>
    <xf numFmtId="40" fontId="14" fillId="2" borderId="5" xfId="0" applyFont="1" applyFill="1" applyBorder="1" applyAlignment="1" applyProtection="1">
      <alignment horizontal="left" indent="1"/>
    </xf>
    <xf numFmtId="40" fontId="14" fillId="2" borderId="6" xfId="0" applyFont="1" applyFill="1" applyBorder="1" applyAlignment="1" applyProtection="1">
      <alignment horizontal="left" indent="1"/>
    </xf>
    <xf numFmtId="40" fontId="13" fillId="2" borderId="0" xfId="0" applyFont="1" applyFill="1" applyBorder="1" applyAlignment="1" applyProtection="1">
      <alignment horizontal="right"/>
    </xf>
    <xf numFmtId="40" fontId="16" fillId="2" borderId="0" xfId="0" applyFont="1" applyFill="1" applyBorder="1" applyAlignment="1" applyProtection="1">
      <alignment horizontal="left" indent="1"/>
    </xf>
    <xf numFmtId="40" fontId="16" fillId="2" borderId="11" xfId="0" applyFont="1" applyFill="1" applyBorder="1" applyAlignment="1" applyProtection="1">
      <alignment horizontal="left" indent="1"/>
    </xf>
    <xf numFmtId="40" fontId="4" fillId="3" borderId="3" xfId="0" applyFont="1" applyFill="1" applyBorder="1" applyAlignment="1" applyProtection="1">
      <alignment horizontal="center" vertical="center"/>
    </xf>
    <xf numFmtId="40" fontId="2" fillId="3" borderId="4" xfId="0" applyFont="1" applyFill="1" applyBorder="1" applyAlignment="1" applyProtection="1">
      <alignment horizontal="center"/>
    </xf>
    <xf numFmtId="40" fontId="13" fillId="2" borderId="11" xfId="0" applyFont="1" applyFill="1" applyBorder="1" applyAlignment="1" applyProtection="1">
      <alignment horizontal="left" indent="1"/>
    </xf>
    <xf numFmtId="10" fontId="12" fillId="2" borderId="9" xfId="0" applyNumberFormat="1" applyFont="1" applyFill="1" applyBorder="1" applyProtection="1">
      <protection locked="0"/>
    </xf>
    <xf numFmtId="10" fontId="12" fillId="2" borderId="12" xfId="0" applyNumberFormat="1" applyFont="1" applyFill="1" applyBorder="1" applyProtection="1">
      <protection locked="0"/>
    </xf>
    <xf numFmtId="40" fontId="16" fillId="2" borderId="5" xfId="0" applyFont="1" applyFill="1" applyBorder="1" applyAlignment="1" applyProtection="1">
      <alignment horizontal="left" indent="1"/>
    </xf>
    <xf numFmtId="38" fontId="12" fillId="2" borderId="9" xfId="0" applyNumberFormat="1" applyFont="1" applyFill="1" applyBorder="1" applyProtection="1"/>
    <xf numFmtId="6" fontId="12" fillId="2" borderId="9" xfId="0" applyNumberFormat="1" applyFont="1" applyFill="1" applyBorder="1" applyProtection="1"/>
    <xf numFmtId="40" fontId="10" fillId="3" borderId="6" xfId="0" applyFont="1" applyFill="1" applyBorder="1" applyAlignment="1" applyProtection="1">
      <alignment horizontal="center" vertical="center"/>
    </xf>
    <xf numFmtId="40" fontId="5" fillId="0" borderId="0" xfId="0" applyFont="1" applyBorder="1" applyProtection="1"/>
    <xf numFmtId="40" fontId="12" fillId="2" borderId="0" xfId="0" applyFont="1" applyFill="1" applyBorder="1" applyAlignment="1" applyProtection="1"/>
    <xf numFmtId="40" fontId="13" fillId="0" borderId="0" xfId="0" applyFont="1" applyBorder="1" applyAlignment="1" applyProtection="1">
      <alignment horizontal="right"/>
    </xf>
    <xf numFmtId="6" fontId="12" fillId="2" borderId="0" xfId="0" applyNumberFormat="1" applyFont="1" applyFill="1" applyBorder="1" applyProtection="1"/>
    <xf numFmtId="40" fontId="22" fillId="2" borderId="8" xfId="0" applyFont="1" applyFill="1" applyBorder="1" applyAlignment="1" applyProtection="1">
      <alignment horizontal="left" indent="1"/>
    </xf>
    <xf numFmtId="40" fontId="13" fillId="2" borderId="0" xfId="0" applyFont="1" applyFill="1" applyBorder="1" applyProtection="1"/>
    <xf numFmtId="40" fontId="5" fillId="2" borderId="0" xfId="0" applyFont="1" applyFill="1" applyProtection="1"/>
    <xf numFmtId="38" fontId="12" fillId="4" borderId="1" xfId="0" applyNumberFormat="1" applyFont="1" applyFill="1" applyBorder="1" applyAlignment="1" applyProtection="1">
      <alignment horizontal="center" shrinkToFit="1"/>
      <protection locked="0"/>
    </xf>
    <xf numFmtId="38" fontId="12" fillId="4" borderId="1" xfId="0" applyNumberFormat="1" applyFont="1" applyFill="1" applyBorder="1" applyAlignment="1" applyProtection="1">
      <alignment horizontal="center"/>
      <protection locked="0"/>
    </xf>
    <xf numFmtId="168" fontId="12" fillId="4" borderId="1" xfId="0" applyNumberFormat="1" applyFont="1" applyFill="1" applyBorder="1" applyAlignment="1" applyProtection="1">
      <alignment horizontal="center"/>
      <protection locked="0"/>
    </xf>
    <xf numFmtId="0" fontId="12" fillId="4" borderId="1" xfId="0" applyNumberFormat="1" applyFont="1" applyFill="1" applyBorder="1" applyAlignment="1" applyProtection="1">
      <alignment horizontal="center"/>
      <protection locked="0"/>
    </xf>
    <xf numFmtId="1" fontId="12" fillId="4" borderId="1" xfId="0" applyNumberFormat="1" applyFont="1" applyFill="1" applyBorder="1" applyAlignment="1" applyProtection="1">
      <alignment horizontal="center"/>
      <protection locked="0"/>
    </xf>
    <xf numFmtId="9" fontId="12" fillId="4" borderId="1" xfId="0" applyNumberFormat="1" applyFont="1" applyFill="1" applyBorder="1" applyAlignment="1" applyProtection="1">
      <alignment horizontal="center"/>
      <protection locked="0"/>
    </xf>
    <xf numFmtId="10" fontId="12" fillId="4" borderId="1" xfId="0" applyNumberFormat="1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/>
      <protection locked="0"/>
    </xf>
    <xf numFmtId="166" fontId="12" fillId="4" borderId="1" xfId="0" applyNumberFormat="1" applyFont="1" applyFill="1" applyBorder="1" applyAlignment="1" applyProtection="1">
      <alignment horizontal="center"/>
      <protection locked="0"/>
    </xf>
    <xf numFmtId="6" fontId="12" fillId="4" borderId="1" xfId="0" applyNumberFormat="1" applyFont="1" applyFill="1" applyBorder="1" applyAlignment="1" applyProtection="1">
      <alignment horizontal="center" shrinkToFit="1"/>
      <protection locked="0"/>
    </xf>
    <xf numFmtId="38" fontId="12" fillId="4" borderId="13" xfId="0" applyNumberFormat="1" applyFont="1" applyFill="1" applyBorder="1" applyAlignment="1" applyProtection="1">
      <alignment horizontal="center" shrinkToFit="1"/>
      <protection locked="0"/>
    </xf>
    <xf numFmtId="40" fontId="12" fillId="4" borderId="1" xfId="0" applyFont="1" applyFill="1" applyBorder="1" applyAlignment="1" applyProtection="1">
      <protection locked="0"/>
    </xf>
    <xf numFmtId="38" fontId="12" fillId="4" borderId="1" xfId="0" applyNumberFormat="1" applyFont="1" applyFill="1" applyBorder="1" applyAlignment="1" applyProtection="1">
      <protection locked="0"/>
    </xf>
    <xf numFmtId="6" fontId="6" fillId="2" borderId="9" xfId="0" applyNumberFormat="1" applyFont="1" applyFill="1" applyBorder="1" applyProtection="1"/>
    <xf numFmtId="40" fontId="6" fillId="2" borderId="9" xfId="0" applyFont="1" applyFill="1" applyBorder="1" applyAlignment="1" applyProtection="1">
      <alignment horizontal="center"/>
    </xf>
    <xf numFmtId="10" fontId="6" fillId="2" borderId="9" xfId="0" applyNumberFormat="1" applyFont="1" applyFill="1" applyBorder="1" applyProtection="1"/>
    <xf numFmtId="169" fontId="12" fillId="4" borderId="1" xfId="0" applyNumberFormat="1" applyFont="1" applyFill="1" applyBorder="1" applyAlignment="1" applyProtection="1">
      <alignment horizontal="center"/>
      <protection locked="0"/>
    </xf>
    <xf numFmtId="3" fontId="12" fillId="4" borderId="1" xfId="0" applyNumberFormat="1" applyFont="1" applyFill="1" applyBorder="1" applyAlignment="1" applyProtection="1">
      <alignment horizontal="center"/>
      <protection locked="0"/>
    </xf>
    <xf numFmtId="40" fontId="24" fillId="4" borderId="1" xfId="4" applyFill="1" applyBorder="1" applyAlignment="1" applyProtection="1">
      <protection locked="0"/>
    </xf>
    <xf numFmtId="40" fontId="6" fillId="2" borderId="0" xfId="0" applyFont="1" applyFill="1" applyBorder="1" applyAlignment="1" applyProtection="1">
      <alignment horizontal="left" indent="1"/>
    </xf>
    <xf numFmtId="40" fontId="0" fillId="0" borderId="11" xfId="0" applyBorder="1" applyAlignment="1" applyProtection="1">
      <alignment horizontal="left" vertical="top"/>
      <protection locked="0"/>
    </xf>
    <xf numFmtId="40" fontId="0" fillId="0" borderId="14" xfId="0" applyFont="1" applyBorder="1" applyProtection="1"/>
    <xf numFmtId="40" fontId="0" fillId="0" borderId="14" xfId="0" applyBorder="1" applyProtection="1"/>
    <xf numFmtId="40" fontId="23" fillId="0" borderId="15" xfId="0" applyFont="1" applyBorder="1" applyProtection="1"/>
    <xf numFmtId="40" fontId="23" fillId="0" borderId="16" xfId="0" applyFont="1" applyBorder="1" applyProtection="1"/>
    <xf numFmtId="40" fontId="23" fillId="0" borderId="17" xfId="0" applyFont="1" applyBorder="1" applyProtection="1"/>
    <xf numFmtId="40" fontId="0" fillId="0" borderId="19" xfId="0" applyFont="1" applyBorder="1" applyProtection="1"/>
    <xf numFmtId="40" fontId="0" fillId="0" borderId="19" xfId="0" applyBorder="1" applyProtection="1"/>
    <xf numFmtId="10" fontId="12" fillId="2" borderId="0" xfId="0" applyNumberFormat="1" applyFont="1" applyFill="1" applyBorder="1" applyProtection="1"/>
    <xf numFmtId="40" fontId="25" fillId="3" borderId="2" xfId="0" applyFont="1" applyFill="1" applyBorder="1" applyAlignment="1" applyProtection="1">
      <alignment horizontal="left"/>
    </xf>
    <xf numFmtId="167" fontId="12" fillId="4" borderId="30" xfId="0" applyNumberFormat="1" applyFont="1" applyFill="1" applyBorder="1" applyAlignment="1" applyProtection="1">
      <protection locked="0"/>
    </xf>
    <xf numFmtId="40" fontId="13" fillId="2" borderId="8" xfId="0" applyFont="1" applyFill="1" applyBorder="1" applyAlignment="1" applyProtection="1">
      <alignment horizontal="left" vertical="top" indent="1"/>
    </xf>
    <xf numFmtId="40" fontId="22" fillId="2" borderId="10" xfId="0" applyFont="1" applyFill="1" applyBorder="1" applyAlignment="1" applyProtection="1">
      <alignment horizontal="left" indent="1"/>
    </xf>
    <xf numFmtId="40" fontId="0" fillId="0" borderId="31" xfId="0" applyBorder="1" applyProtection="1"/>
    <xf numFmtId="40" fontId="23" fillId="0" borderId="15" xfId="0" applyFont="1" applyBorder="1"/>
    <xf numFmtId="40" fontId="23" fillId="0" borderId="16" xfId="0" applyFont="1" applyBorder="1"/>
    <xf numFmtId="40" fontId="0" fillId="5" borderId="32" xfId="0" applyFill="1" applyBorder="1"/>
    <xf numFmtId="40" fontId="0" fillId="5" borderId="33" xfId="0" applyFill="1" applyBorder="1"/>
    <xf numFmtId="40" fontId="0" fillId="5" borderId="34" xfId="0" applyFill="1" applyBorder="1"/>
    <xf numFmtId="40" fontId="21" fillId="0" borderId="8" xfId="0" applyFont="1" applyBorder="1" applyAlignment="1" applyProtection="1">
      <alignment horizontal="left" indent="1"/>
    </xf>
    <xf numFmtId="40" fontId="13" fillId="0" borderId="8" xfId="0" applyFont="1" applyBorder="1" applyAlignment="1" applyProtection="1">
      <alignment horizontal="left" indent="1"/>
    </xf>
    <xf numFmtId="40" fontId="21" fillId="2" borderId="8" xfId="0" applyFont="1" applyFill="1" applyBorder="1" applyAlignment="1" applyProtection="1">
      <alignment horizontal="right" indent="1"/>
    </xf>
    <xf numFmtId="40" fontId="5" fillId="2" borderId="35" xfId="0" applyFont="1" applyFill="1" applyBorder="1" applyProtection="1"/>
    <xf numFmtId="40" fontId="16" fillId="2" borderId="36" xfId="0" applyFont="1" applyFill="1" applyBorder="1" applyAlignment="1" applyProtection="1">
      <alignment horizontal="left" indent="1"/>
    </xf>
    <xf numFmtId="6" fontId="12" fillId="4" borderId="1" xfId="0" applyNumberFormat="1" applyFont="1" applyFill="1" applyBorder="1" applyAlignment="1" applyProtection="1">
      <alignment horizontal="center"/>
      <protection locked="0"/>
    </xf>
    <xf numFmtId="40" fontId="23" fillId="0" borderId="14" xfId="0" applyFont="1" applyBorder="1" applyProtection="1"/>
    <xf numFmtId="40" fontId="0" fillId="0" borderId="15" xfId="0" applyBorder="1"/>
    <xf numFmtId="40" fontId="0" fillId="0" borderId="16" xfId="0" applyBorder="1"/>
    <xf numFmtId="40" fontId="0" fillId="0" borderId="15" xfId="0" applyFont="1" applyBorder="1" applyProtection="1"/>
    <xf numFmtId="40" fontId="13" fillId="2" borderId="37" xfId="0" applyFont="1" applyFill="1" applyBorder="1" applyAlignment="1" applyProtection="1">
      <alignment horizontal="left" indent="1"/>
    </xf>
    <xf numFmtId="40" fontId="10" fillId="3" borderId="27" xfId="0" applyFont="1" applyFill="1" applyBorder="1" applyAlignment="1" applyProtection="1">
      <alignment horizontal="center" vertical="center"/>
    </xf>
    <xf numFmtId="40" fontId="10" fillId="3" borderId="38" xfId="0" applyFont="1" applyFill="1" applyBorder="1" applyAlignment="1" applyProtection="1">
      <alignment horizontal="left" vertical="center" indent="1"/>
    </xf>
    <xf numFmtId="40" fontId="17" fillId="3" borderId="39" xfId="0" applyFont="1" applyFill="1" applyBorder="1" applyAlignment="1" applyProtection="1">
      <alignment horizontal="center"/>
    </xf>
    <xf numFmtId="10" fontId="12" fillId="2" borderId="40" xfId="0" applyNumberFormat="1" applyFont="1" applyFill="1" applyBorder="1" applyProtection="1"/>
    <xf numFmtId="40" fontId="6" fillId="0" borderId="41" xfId="0" applyFont="1" applyBorder="1" applyProtection="1"/>
    <xf numFmtId="40" fontId="2" fillId="0" borderId="42" xfId="0" applyFont="1" applyBorder="1" applyProtection="1"/>
    <xf numFmtId="40" fontId="12" fillId="2" borderId="3" xfId="0" applyFont="1" applyFill="1" applyBorder="1" applyProtection="1"/>
    <xf numFmtId="40" fontId="22" fillId="2" borderId="8" xfId="0" applyFont="1" applyFill="1" applyBorder="1" applyAlignment="1" applyProtection="1">
      <alignment horizontal="right" indent="1"/>
    </xf>
    <xf numFmtId="40" fontId="28" fillId="2" borderId="8" xfId="0" applyFont="1" applyFill="1" applyBorder="1" applyAlignment="1" applyProtection="1">
      <alignment horizontal="right" indent="1"/>
    </xf>
    <xf numFmtId="40" fontId="28" fillId="2" borderId="0" xfId="0" applyFont="1" applyFill="1" applyBorder="1" applyAlignment="1" applyProtection="1">
      <alignment horizontal="right" indent="1"/>
    </xf>
    <xf numFmtId="40" fontId="0" fillId="0" borderId="0" xfId="0" applyAlignment="1"/>
    <xf numFmtId="40" fontId="23" fillId="0" borderId="17" xfId="0" applyFont="1" applyBorder="1" applyAlignment="1" applyProtection="1"/>
    <xf numFmtId="10" fontId="12" fillId="2" borderId="46" xfId="0" applyNumberFormat="1" applyFont="1" applyFill="1" applyBorder="1" applyProtection="1"/>
    <xf numFmtId="40" fontId="0" fillId="0" borderId="0" xfId="0" applyBorder="1" applyAlignment="1" applyProtection="1">
      <alignment shrinkToFit="1"/>
    </xf>
    <xf numFmtId="40" fontId="0" fillId="0" borderId="0" xfId="0" applyBorder="1" applyAlignment="1" applyProtection="1">
      <alignment horizontal="left" shrinkToFit="1"/>
    </xf>
    <xf numFmtId="40" fontId="0" fillId="0" borderId="4" xfId="0" applyBorder="1" applyAlignment="1" applyProtection="1">
      <alignment horizontal="left" shrinkToFit="1"/>
    </xf>
    <xf numFmtId="165" fontId="12" fillId="4" borderId="1" xfId="0" applyNumberFormat="1" applyFont="1" applyFill="1" applyBorder="1" applyAlignment="1" applyProtection="1">
      <alignment horizontal="center"/>
      <protection locked="0"/>
    </xf>
    <xf numFmtId="40" fontId="29" fillId="0" borderId="6" xfId="0" applyFont="1" applyBorder="1" applyAlignment="1"/>
    <xf numFmtId="40" fontId="13" fillId="2" borderId="0" xfId="0" applyFont="1" applyFill="1" applyBorder="1" applyAlignment="1" applyProtection="1">
      <alignment horizontal="right" indent="1"/>
    </xf>
    <xf numFmtId="40" fontId="23" fillId="0" borderId="47" xfId="0" applyFont="1" applyBorder="1"/>
    <xf numFmtId="40" fontId="22" fillId="2" borderId="0" xfId="0" applyFont="1" applyFill="1" applyBorder="1" applyAlignment="1" applyProtection="1">
      <alignment horizontal="right" indent="1"/>
    </xf>
    <xf numFmtId="40" fontId="23" fillId="0" borderId="49" xfId="0" applyFont="1" applyBorder="1" applyProtection="1"/>
    <xf numFmtId="40" fontId="23" fillId="0" borderId="48" xfId="0" applyFont="1" applyBorder="1" applyProtection="1"/>
    <xf numFmtId="40" fontId="11" fillId="0" borderId="0" xfId="0" applyFont="1" applyBorder="1" applyAlignment="1" applyProtection="1">
      <alignment horizontal="right"/>
    </xf>
    <xf numFmtId="40" fontId="0" fillId="0" borderId="0" xfId="0" applyAlignment="1">
      <alignment horizontal="right"/>
    </xf>
    <xf numFmtId="38" fontId="12" fillId="4" borderId="5" xfId="0" applyNumberFormat="1" applyFont="1" applyFill="1" applyBorder="1" applyAlignment="1" applyProtection="1">
      <alignment horizontal="center" vertical="top" wrapText="1"/>
      <protection locked="0"/>
    </xf>
    <xf numFmtId="40" fontId="0" fillId="0" borderId="10" xfId="0" applyBorder="1" applyAlignment="1" applyProtection="1">
      <alignment horizontal="center" vertical="top" wrapText="1"/>
      <protection locked="0"/>
    </xf>
    <xf numFmtId="10" fontId="12" fillId="4" borderId="2" xfId="0" applyNumberFormat="1" applyFont="1" applyFill="1" applyBorder="1" applyAlignment="1" applyProtection="1">
      <alignment horizontal="left" shrinkToFit="1"/>
      <protection locked="0"/>
    </xf>
    <xf numFmtId="40" fontId="0" fillId="0" borderId="3" xfId="0" applyBorder="1" applyAlignment="1" applyProtection="1">
      <alignment horizontal="left" shrinkToFit="1"/>
      <protection locked="0"/>
    </xf>
    <xf numFmtId="40" fontId="0" fillId="0" borderId="4" xfId="0" applyBorder="1" applyAlignment="1" applyProtection="1">
      <alignment horizontal="left" shrinkToFit="1"/>
      <protection locked="0"/>
    </xf>
    <xf numFmtId="0" fontId="12" fillId="4" borderId="2" xfId="0" applyNumberFormat="1" applyFont="1" applyFill="1" applyBorder="1" applyAlignment="1" applyProtection="1">
      <alignment horizontal="left" shrinkToFit="1"/>
      <protection locked="0"/>
    </xf>
    <xf numFmtId="0" fontId="0" fillId="0" borderId="4" xfId="0" applyNumberFormat="1" applyBorder="1" applyAlignment="1" applyProtection="1">
      <alignment horizontal="left" shrinkToFit="1"/>
      <protection locked="0"/>
    </xf>
    <xf numFmtId="10" fontId="12" fillId="4" borderId="5" xfId="0" applyNumberFormat="1" applyFont="1" applyFill="1" applyBorder="1" applyAlignment="1" applyProtection="1">
      <alignment horizontal="left" shrinkToFit="1"/>
      <protection locked="0"/>
    </xf>
    <xf numFmtId="40" fontId="0" fillId="0" borderId="6" xfId="0" applyBorder="1" applyAlignment="1" applyProtection="1">
      <alignment horizontal="left" shrinkToFit="1"/>
      <protection locked="0"/>
    </xf>
    <xf numFmtId="10" fontId="12" fillId="4" borderId="26" xfId="0" applyNumberFormat="1" applyFont="1" applyFill="1" applyBorder="1" applyAlignment="1" applyProtection="1">
      <alignment horizontal="left" shrinkToFit="1"/>
      <protection locked="0"/>
    </xf>
    <xf numFmtId="40" fontId="0" fillId="0" borderId="27" xfId="0" applyBorder="1" applyAlignment="1" applyProtection="1">
      <alignment horizontal="left" shrinkToFit="1"/>
      <protection locked="0"/>
    </xf>
    <xf numFmtId="38" fontId="12" fillId="4" borderId="2" xfId="0" applyNumberFormat="1" applyFont="1" applyFill="1" applyBorder="1" applyAlignment="1" applyProtection="1">
      <alignment horizontal="left"/>
      <protection locked="0"/>
    </xf>
    <xf numFmtId="40" fontId="0" fillId="0" borderId="4" xfId="0" applyBorder="1" applyAlignment="1" applyProtection="1">
      <alignment horizontal="left"/>
      <protection locked="0"/>
    </xf>
    <xf numFmtId="167" fontId="12" fillId="4" borderId="8" xfId="0" applyNumberFormat="1" applyFont="1" applyFill="1" applyBorder="1" applyAlignment="1" applyProtection="1">
      <alignment horizontal="left" vertical="top" wrapText="1" shrinkToFit="1"/>
      <protection locked="0"/>
    </xf>
    <xf numFmtId="40" fontId="0" fillId="0" borderId="0" xfId="0" applyBorder="1" applyAlignment="1" applyProtection="1">
      <alignment horizontal="left" vertical="top"/>
      <protection locked="0"/>
    </xf>
    <xf numFmtId="40" fontId="0" fillId="0" borderId="9" xfId="0" applyBorder="1" applyAlignment="1" applyProtection="1">
      <alignment horizontal="left" vertical="top"/>
      <protection locked="0"/>
    </xf>
    <xf numFmtId="40" fontId="0" fillId="0" borderId="10" xfId="0" applyBorder="1" applyAlignment="1" applyProtection="1">
      <alignment horizontal="left" vertical="top"/>
      <protection locked="0"/>
    </xf>
    <xf numFmtId="40" fontId="0" fillId="0" borderId="11" xfId="0" applyBorder="1" applyAlignment="1" applyProtection="1">
      <alignment horizontal="left" vertical="top"/>
      <protection locked="0"/>
    </xf>
    <xf numFmtId="40" fontId="0" fillId="0" borderId="12" xfId="0" applyBorder="1" applyAlignment="1" applyProtection="1">
      <alignment horizontal="left" vertical="top"/>
      <protection locked="0"/>
    </xf>
    <xf numFmtId="10" fontId="12" fillId="4" borderId="5" xfId="0" applyNumberFormat="1" applyFont="1" applyFill="1" applyBorder="1" applyAlignment="1" applyProtection="1">
      <alignment horizontal="left" vertical="top" wrapText="1" shrinkToFit="1"/>
      <protection locked="0"/>
    </xf>
    <xf numFmtId="10" fontId="12" fillId="4" borderId="6" xfId="0" applyNumberFormat="1" applyFont="1" applyFill="1" applyBorder="1" applyAlignment="1" applyProtection="1">
      <alignment horizontal="left" vertical="top" wrapText="1" shrinkToFit="1"/>
      <protection locked="0"/>
    </xf>
    <xf numFmtId="10" fontId="12" fillId="4" borderId="7" xfId="0" applyNumberFormat="1" applyFont="1" applyFill="1" applyBorder="1" applyAlignment="1" applyProtection="1">
      <alignment horizontal="left" vertical="top" wrapText="1" shrinkToFit="1"/>
      <protection locked="0"/>
    </xf>
    <xf numFmtId="10" fontId="12" fillId="4" borderId="10" xfId="0" applyNumberFormat="1" applyFont="1" applyFill="1" applyBorder="1" applyAlignment="1" applyProtection="1">
      <alignment horizontal="left" vertical="top" wrapText="1" shrinkToFit="1"/>
      <protection locked="0"/>
    </xf>
    <xf numFmtId="10" fontId="12" fillId="4" borderId="11" xfId="0" applyNumberFormat="1" applyFont="1" applyFill="1" applyBorder="1" applyAlignment="1" applyProtection="1">
      <alignment horizontal="left" vertical="top" wrapText="1" shrinkToFit="1"/>
      <protection locked="0"/>
    </xf>
    <xf numFmtId="10" fontId="12" fillId="4" borderId="12" xfId="0" applyNumberFormat="1" applyFont="1" applyFill="1" applyBorder="1" applyAlignment="1" applyProtection="1">
      <alignment horizontal="left" vertical="top" wrapText="1" shrinkToFit="1"/>
      <protection locked="0"/>
    </xf>
    <xf numFmtId="40" fontId="0" fillId="4" borderId="45" xfId="0" applyFill="1" applyBorder="1" applyAlignment="1" applyProtection="1">
      <alignment horizontal="left" vertical="top"/>
      <protection locked="0"/>
    </xf>
    <xf numFmtId="40" fontId="0" fillId="4" borderId="24" xfId="0" applyFill="1" applyBorder="1" applyAlignment="1" applyProtection="1">
      <alignment horizontal="left" vertical="top"/>
      <protection locked="0"/>
    </xf>
    <xf numFmtId="40" fontId="0" fillId="4" borderId="25" xfId="0" applyFill="1" applyBorder="1" applyAlignment="1" applyProtection="1">
      <alignment horizontal="left" vertical="top"/>
      <protection locked="0"/>
    </xf>
    <xf numFmtId="40" fontId="0" fillId="4" borderId="20" xfId="0" applyFill="1" applyBorder="1" applyAlignment="1" applyProtection="1">
      <alignment horizontal="left" vertical="top"/>
      <protection locked="0"/>
    </xf>
    <xf numFmtId="40" fontId="0" fillId="4" borderId="21" xfId="0" applyFill="1" applyBorder="1" applyAlignment="1" applyProtection="1">
      <alignment horizontal="left" vertical="top"/>
      <protection locked="0"/>
    </xf>
    <xf numFmtId="40" fontId="0" fillId="4" borderId="18" xfId="0" applyFill="1" applyBorder="1" applyAlignment="1" applyProtection="1">
      <alignment horizontal="left" vertical="top"/>
      <protection locked="0"/>
    </xf>
    <xf numFmtId="40" fontId="0" fillId="4" borderId="44" xfId="0" applyFill="1" applyBorder="1" applyAlignment="1" applyProtection="1">
      <alignment horizontal="left" vertical="top"/>
      <protection locked="0"/>
    </xf>
    <xf numFmtId="40" fontId="0" fillId="4" borderId="22" xfId="0" applyFill="1" applyBorder="1" applyAlignment="1" applyProtection="1">
      <alignment horizontal="left" vertical="top"/>
      <protection locked="0"/>
    </xf>
    <xf numFmtId="40" fontId="0" fillId="4" borderId="23" xfId="0" applyFill="1" applyBorder="1" applyAlignment="1" applyProtection="1">
      <alignment horizontal="left" vertical="top"/>
      <protection locked="0"/>
    </xf>
    <xf numFmtId="10" fontId="12" fillId="4" borderId="50" xfId="0" applyNumberFormat="1" applyFont="1" applyFill="1" applyBorder="1" applyAlignment="1" applyProtection="1">
      <alignment horizontal="center"/>
      <protection locked="0"/>
    </xf>
    <xf numFmtId="40" fontId="0" fillId="0" borderId="28" xfId="0" applyBorder="1" applyAlignment="1" applyProtection="1">
      <protection locked="0"/>
    </xf>
    <xf numFmtId="40" fontId="0" fillId="0" borderId="29" xfId="0" applyBorder="1" applyAlignment="1" applyProtection="1">
      <protection locked="0"/>
    </xf>
    <xf numFmtId="40" fontId="0" fillId="0" borderId="11" xfId="0" applyBorder="1" applyAlignment="1" applyProtection="1">
      <alignment horizontal="left" vertical="top"/>
    </xf>
    <xf numFmtId="10" fontId="12" fillId="2" borderId="43" xfId="0" applyNumberFormat="1" applyFont="1" applyFill="1" applyBorder="1" applyProtection="1"/>
    <xf numFmtId="10" fontId="12" fillId="2" borderId="11" xfId="0" applyNumberFormat="1" applyFont="1" applyFill="1" applyBorder="1" applyProtection="1"/>
  </cellXfs>
  <cellStyles count="5">
    <cellStyle name="Date" xfId="1" xr:uid="{00000000-0005-0000-0000-000000000000}"/>
    <cellStyle name="Fixed" xfId="2" xr:uid="{00000000-0005-0000-0000-000001000000}"/>
    <cellStyle name="Hyperlink" xfId="4" builtinId="8"/>
    <cellStyle name="Normal" xfId="0" builtinId="0"/>
    <cellStyle name="Text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2ECF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45507F"/>
      <rgbColor rgb="00CC99FF"/>
      <rgbColor rgb="00EAEAEA"/>
      <rgbColor rgb="003366FF"/>
      <rgbColor rgb="0033CCCC"/>
      <rgbColor rgb="00339933"/>
      <rgbColor rgb="00C1E2E7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989"/>
      <color rgb="FFFFEB57"/>
      <color rgb="FFFFFF66"/>
      <color rgb="FF333333"/>
      <color rgb="FFFFF189"/>
      <color rgb="FF29292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71492</xdr:colOff>
      <xdr:row>0</xdr:row>
      <xdr:rowOff>31547</xdr:rowOff>
    </xdr:from>
    <xdr:to>
      <xdr:col>1</xdr:col>
      <xdr:colOff>341312</xdr:colOff>
      <xdr:row>2</xdr:row>
      <xdr:rowOff>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5D080C-29B5-44CE-9A3D-5BCC22F9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30" y="31547"/>
          <a:ext cx="269820" cy="2663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/Documents/111%20A4DD/Operating%20Docs/New%20CC%20Materials/A4DD-Contracting-Carrier-Profile%20r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/Documents/111%20A4DD/Carriers/A4DD-Contracting-Carrier-Profile-Special%20Delivery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rier_Profile"/>
      <sheetName val="Sheet1"/>
      <sheetName val="Variables"/>
    </sheetNames>
    <sheetDataSet>
      <sheetData sheetId="0"/>
      <sheetData sheetId="1">
        <row r="103">
          <cell r="A103" t="str">
            <v>Yes</v>
          </cell>
        </row>
        <row r="104">
          <cell r="A104" t="str">
            <v>No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rier_Profile"/>
      <sheetName val="Sheet1"/>
      <sheetName val="Variables"/>
    </sheetNames>
    <sheetDataSet>
      <sheetData sheetId="0"/>
      <sheetData sheetId="1">
        <row r="103">
          <cell r="A103" t="str">
            <v>Yes</v>
          </cell>
        </row>
        <row r="104">
          <cell r="A104" t="str">
            <v>No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autoPageBreaks="0"/>
  </sheetPr>
  <dimension ref="A1:J130"/>
  <sheetViews>
    <sheetView showGridLines="0" tabSelected="1" zoomScale="120" zoomScaleNormal="120" workbookViewId="0">
      <selection activeCell="H3" sqref="H3"/>
    </sheetView>
  </sheetViews>
  <sheetFormatPr defaultColWidth="9.1328125" defaultRowHeight="12.4" x14ac:dyDescent="0.3"/>
  <cols>
    <col min="1" max="1" width="1" style="1" customWidth="1"/>
    <col min="2" max="2" width="23.265625" style="1" customWidth="1"/>
    <col min="3" max="3" width="24.73046875" style="1" customWidth="1"/>
    <col min="4" max="4" width="1.59765625" style="1" customWidth="1"/>
    <col min="5" max="5" width="2.3984375" style="1" customWidth="1"/>
    <col min="6" max="6" width="32.86328125" style="1" customWidth="1"/>
    <col min="7" max="7" width="12.86328125" style="1" customWidth="1"/>
    <col min="8" max="8" width="1.59765625" style="1" customWidth="1"/>
    <col min="9" max="9" width="9.1328125" style="1"/>
    <col min="10" max="10" width="22.86328125" style="1" customWidth="1"/>
    <col min="11" max="11" width="24.73046875" style="1" customWidth="1"/>
    <col min="12" max="12" width="1.59765625" style="1" customWidth="1"/>
    <col min="13" max="13" width="2.3984375" style="1" customWidth="1"/>
    <col min="14" max="14" width="30.73046875" style="1" customWidth="1"/>
    <col min="15" max="15" width="12.86328125" style="1" customWidth="1"/>
    <col min="16" max="16" width="1.59765625" style="1" customWidth="1"/>
    <col min="17" max="16384" width="9.1328125" style="1"/>
  </cols>
  <sheetData>
    <row r="1" spans="1:8" ht="3.95" customHeight="1" x14ac:dyDescent="0.3"/>
    <row r="2" spans="1:8" ht="20.100000000000001" customHeight="1" x14ac:dyDescent="0.6">
      <c r="B2" s="130" t="s">
        <v>101</v>
      </c>
      <c r="C2" s="131"/>
      <c r="D2" s="131"/>
      <c r="E2" s="131"/>
      <c r="F2" s="131"/>
      <c r="G2" s="131"/>
    </row>
    <row r="3" spans="1:8" ht="11.45" customHeight="1" x14ac:dyDescent="0.3">
      <c r="B3" s="11" t="s">
        <v>10</v>
      </c>
      <c r="C3" s="10"/>
      <c r="D3" s="2"/>
      <c r="E3" s="4"/>
      <c r="F3" s="11" t="s">
        <v>60</v>
      </c>
      <c r="H3" s="52" t="s">
        <v>177</v>
      </c>
    </row>
    <row r="4" spans="1:8" s="5" customFormat="1" ht="14.1" customHeight="1" x14ac:dyDescent="0.3">
      <c r="A4" s="16"/>
      <c r="B4" s="12"/>
      <c r="C4" s="13" t="s">
        <v>5</v>
      </c>
      <c r="D4" s="14"/>
      <c r="F4" s="12"/>
      <c r="G4" s="13" t="s">
        <v>5</v>
      </c>
      <c r="H4" s="15"/>
    </row>
    <row r="5" spans="1:8" ht="6.95" customHeight="1" x14ac:dyDescent="0.3">
      <c r="B5" s="17"/>
      <c r="C5" s="21"/>
      <c r="D5" s="23"/>
      <c r="E5" s="9"/>
      <c r="F5" s="17"/>
      <c r="G5" s="21"/>
      <c r="H5" s="29"/>
    </row>
    <row r="6" spans="1:8" ht="13.5" customHeight="1" x14ac:dyDescent="0.3">
      <c r="B6" s="18" t="s">
        <v>92</v>
      </c>
      <c r="C6" s="66"/>
      <c r="D6" s="70"/>
      <c r="E6" s="9"/>
      <c r="F6" s="19" t="s">
        <v>15</v>
      </c>
      <c r="G6" s="64"/>
      <c r="H6" s="30"/>
    </row>
    <row r="7" spans="1:8" ht="13.5" customHeight="1" x14ac:dyDescent="0.3">
      <c r="B7" s="18" t="s">
        <v>16</v>
      </c>
      <c r="C7" s="61"/>
      <c r="D7" s="23"/>
      <c r="E7" s="9"/>
      <c r="F7" s="98" t="s">
        <v>81</v>
      </c>
      <c r="G7" s="73"/>
      <c r="H7" s="30"/>
    </row>
    <row r="8" spans="1:8" ht="13.5" customHeight="1" x14ac:dyDescent="0.3">
      <c r="B8" s="18" t="s">
        <v>27</v>
      </c>
      <c r="C8" s="25"/>
      <c r="D8" s="23"/>
      <c r="E8" s="9"/>
      <c r="F8" s="19" t="s">
        <v>17</v>
      </c>
      <c r="G8" s="60"/>
      <c r="H8" s="30"/>
    </row>
    <row r="9" spans="1:8" ht="13.5" customHeight="1" x14ac:dyDescent="0.3">
      <c r="B9" s="19" t="s">
        <v>26</v>
      </c>
      <c r="C9" s="58"/>
      <c r="D9" s="23"/>
      <c r="E9" s="9"/>
      <c r="F9" s="19" t="s">
        <v>41</v>
      </c>
      <c r="G9" s="101"/>
      <c r="H9" s="30"/>
    </row>
    <row r="10" spans="1:8" ht="13.5" customHeight="1" x14ac:dyDescent="0.3">
      <c r="B10" s="19" t="s">
        <v>25</v>
      </c>
      <c r="C10" s="67"/>
      <c r="D10" s="23"/>
      <c r="E10" s="9"/>
      <c r="F10" s="19" t="s">
        <v>151</v>
      </c>
      <c r="G10" s="101"/>
      <c r="H10" s="30"/>
    </row>
    <row r="11" spans="1:8" ht="13.5" customHeight="1" x14ac:dyDescent="0.3">
      <c r="B11" s="19" t="s">
        <v>24</v>
      </c>
      <c r="C11" s="59"/>
      <c r="D11" s="22"/>
      <c r="E11" s="9"/>
      <c r="F11" s="19" t="s">
        <v>108</v>
      </c>
      <c r="G11" s="58"/>
      <c r="H11" s="30"/>
    </row>
    <row r="12" spans="1:8" ht="13.5" customHeight="1" x14ac:dyDescent="0.3">
      <c r="B12" s="19" t="s">
        <v>23</v>
      </c>
      <c r="C12" s="61"/>
      <c r="D12" s="71"/>
      <c r="E12" s="9"/>
      <c r="F12" s="19" t="s">
        <v>96</v>
      </c>
      <c r="G12" s="123"/>
      <c r="H12" s="30"/>
    </row>
    <row r="13" spans="1:8" ht="13.5" customHeight="1" x14ac:dyDescent="0.3">
      <c r="B13" s="18" t="s">
        <v>22</v>
      </c>
      <c r="C13" s="24"/>
      <c r="D13" s="23"/>
      <c r="E13" s="9"/>
      <c r="F13" s="19" t="s">
        <v>135</v>
      </c>
      <c r="G13" s="65"/>
      <c r="H13" s="30"/>
    </row>
    <row r="14" spans="1:8" ht="13.5" customHeight="1" x14ac:dyDescent="0.3">
      <c r="B14" s="19" t="s">
        <v>21</v>
      </c>
      <c r="C14" s="65"/>
      <c r="D14" s="23"/>
      <c r="E14" s="9"/>
      <c r="F14" s="19" t="s">
        <v>134</v>
      </c>
      <c r="G14" s="60"/>
      <c r="H14" s="30"/>
    </row>
    <row r="15" spans="1:8" ht="13.5" customHeight="1" x14ac:dyDescent="0.3">
      <c r="B15" s="19" t="s">
        <v>20</v>
      </c>
      <c r="C15" s="28"/>
      <c r="D15" s="23"/>
      <c r="E15" s="9"/>
      <c r="F15" s="19" t="s">
        <v>136</v>
      </c>
      <c r="G15" s="58"/>
      <c r="H15" s="30"/>
    </row>
    <row r="16" spans="1:8" ht="13.5" customHeight="1" x14ac:dyDescent="0.3">
      <c r="B16" s="19" t="s">
        <v>19</v>
      </c>
      <c r="C16" s="28"/>
      <c r="D16" s="23"/>
      <c r="E16" s="9"/>
      <c r="F16" s="19" t="s">
        <v>137</v>
      </c>
      <c r="G16" s="58"/>
      <c r="H16" s="30"/>
    </row>
    <row r="17" spans="2:8" ht="13.5" customHeight="1" x14ac:dyDescent="0.3">
      <c r="B17" s="19" t="s">
        <v>18</v>
      </c>
      <c r="C17" s="58"/>
      <c r="D17" s="72"/>
      <c r="E17" s="9"/>
      <c r="F17" s="19" t="s">
        <v>105</v>
      </c>
      <c r="G17" s="73"/>
      <c r="H17" s="30"/>
    </row>
    <row r="18" spans="2:8" ht="13.5" customHeight="1" x14ac:dyDescent="0.3">
      <c r="B18" s="19" t="s">
        <v>102</v>
      </c>
      <c r="C18" s="73"/>
      <c r="D18" s="72"/>
      <c r="E18" s="9"/>
      <c r="F18" s="19" t="s">
        <v>106</v>
      </c>
      <c r="G18" s="74"/>
      <c r="H18" s="30"/>
    </row>
    <row r="19" spans="2:8" ht="13.5" customHeight="1" x14ac:dyDescent="0.3">
      <c r="B19" s="19" t="s">
        <v>103</v>
      </c>
      <c r="C19" s="132"/>
      <c r="D19" s="72"/>
      <c r="E19" s="9"/>
      <c r="F19" s="19" t="s">
        <v>107</v>
      </c>
      <c r="G19" s="73"/>
      <c r="H19" s="30"/>
    </row>
    <row r="20" spans="2:8" ht="13.5" customHeight="1" x14ac:dyDescent="0.3">
      <c r="B20" s="19" t="s">
        <v>104</v>
      </c>
      <c r="C20" s="133"/>
      <c r="D20" s="72"/>
      <c r="E20" s="9"/>
      <c r="F20" s="19" t="s">
        <v>106</v>
      </c>
      <c r="G20" s="74"/>
      <c r="H20" s="30"/>
    </row>
    <row r="21" spans="2:8" ht="6.95" customHeight="1" x14ac:dyDescent="0.3">
      <c r="B21" s="20"/>
      <c r="C21" s="26"/>
      <c r="D21" s="27"/>
      <c r="E21" s="9"/>
      <c r="F21" s="31"/>
      <c r="G21" s="32"/>
      <c r="H21" s="33"/>
    </row>
    <row r="22" spans="2:8" ht="13.5" customHeight="1" x14ac:dyDescent="0.3">
      <c r="B22" s="6"/>
      <c r="C22" s="3"/>
      <c r="D22" s="3"/>
      <c r="E22" s="3"/>
      <c r="F22" s="7"/>
      <c r="G22" s="3"/>
      <c r="H22" s="3"/>
    </row>
    <row r="23" spans="2:8" ht="14.1" customHeight="1" x14ac:dyDescent="0.3">
      <c r="B23" s="35" t="s">
        <v>52</v>
      </c>
      <c r="C23" s="49"/>
      <c r="D23" s="107"/>
      <c r="E23" s="107"/>
      <c r="F23" s="108"/>
      <c r="G23" s="107"/>
      <c r="H23" s="109"/>
    </row>
    <row r="24" spans="2:8" ht="6.95" customHeight="1" x14ac:dyDescent="0.3">
      <c r="B24" s="46"/>
      <c r="C24" s="3"/>
      <c r="D24" s="25"/>
      <c r="E24" s="50"/>
      <c r="F24" s="51"/>
      <c r="G24" s="25"/>
      <c r="H24" s="30"/>
    </row>
    <row r="25" spans="2:8" ht="13.5" customHeight="1" x14ac:dyDescent="0.35">
      <c r="B25" s="18" t="s">
        <v>153</v>
      </c>
      <c r="C25" s="120"/>
      <c r="D25" s="120"/>
      <c r="E25" s="120"/>
      <c r="F25" s="120"/>
      <c r="G25" s="73"/>
      <c r="H25" s="30"/>
    </row>
    <row r="26" spans="2:8" ht="13.5" customHeight="1" x14ac:dyDescent="0.35">
      <c r="B26" s="18" t="s">
        <v>82</v>
      </c>
      <c r="C26" s="120"/>
      <c r="D26" s="120"/>
      <c r="E26" s="120"/>
      <c r="F26" s="120"/>
      <c r="G26" s="73"/>
      <c r="H26" s="30"/>
    </row>
    <row r="27" spans="2:8" ht="13.5" customHeight="1" x14ac:dyDescent="0.3">
      <c r="B27" s="18" t="s">
        <v>152</v>
      </c>
      <c r="C27" s="25"/>
      <c r="D27" s="53"/>
      <c r="E27" s="8"/>
      <c r="F27" s="24"/>
      <c r="G27" s="73"/>
      <c r="H27" s="30"/>
    </row>
    <row r="28" spans="2:8" ht="13.5" customHeight="1" x14ac:dyDescent="0.35">
      <c r="B28" s="18" t="s">
        <v>83</v>
      </c>
      <c r="C28" s="120"/>
      <c r="D28" s="120"/>
      <c r="E28" s="120"/>
      <c r="F28" s="120"/>
      <c r="G28" s="73"/>
      <c r="H28" s="30"/>
    </row>
    <row r="29" spans="2:8" ht="13.5" customHeight="1" x14ac:dyDescent="0.35">
      <c r="B29" s="18" t="s">
        <v>88</v>
      </c>
      <c r="C29" s="134"/>
      <c r="D29" s="135"/>
      <c r="E29" s="135"/>
      <c r="F29" s="135"/>
      <c r="G29" s="136"/>
      <c r="H29" s="30"/>
    </row>
    <row r="30" spans="2:8" ht="13.5" customHeight="1" x14ac:dyDescent="0.35">
      <c r="B30" s="18" t="s">
        <v>85</v>
      </c>
      <c r="C30" s="134"/>
      <c r="D30" s="135"/>
      <c r="E30" s="135"/>
      <c r="F30" s="135"/>
      <c r="G30" s="136"/>
      <c r="H30" s="30"/>
    </row>
    <row r="31" spans="2:8" ht="7.05" customHeight="1" x14ac:dyDescent="0.35">
      <c r="B31" s="18"/>
      <c r="C31" s="121"/>
      <c r="D31" s="121"/>
      <c r="E31" s="121"/>
      <c r="F31" s="121"/>
      <c r="G31" s="122"/>
      <c r="H31" s="30"/>
    </row>
    <row r="32" spans="2:8" ht="13.5" customHeight="1" x14ac:dyDescent="0.35">
      <c r="B32" s="97" t="s">
        <v>72</v>
      </c>
      <c r="C32" s="120"/>
      <c r="D32" s="120"/>
      <c r="E32" s="120"/>
      <c r="F32" s="120"/>
      <c r="G32" s="73"/>
      <c r="H32" s="30"/>
    </row>
    <row r="33" spans="2:8" ht="13.5" customHeight="1" x14ac:dyDescent="0.35">
      <c r="B33" s="97" t="s">
        <v>28</v>
      </c>
      <c r="C33" s="120"/>
      <c r="D33" s="120"/>
      <c r="E33" s="120"/>
      <c r="F33" s="120"/>
      <c r="G33" s="73"/>
      <c r="H33" s="30"/>
    </row>
    <row r="34" spans="2:8" ht="13.5" customHeight="1" x14ac:dyDescent="0.35">
      <c r="B34" s="97" t="s">
        <v>74</v>
      </c>
      <c r="C34" s="120"/>
      <c r="D34" s="120"/>
      <c r="E34" s="120"/>
      <c r="F34" s="120"/>
      <c r="G34" s="73"/>
      <c r="H34" s="30"/>
    </row>
    <row r="35" spans="2:8" ht="13.5" customHeight="1" x14ac:dyDescent="0.35">
      <c r="B35" s="97" t="s">
        <v>87</v>
      </c>
      <c r="C35" s="120"/>
      <c r="D35" s="120"/>
      <c r="E35" s="120"/>
      <c r="F35" s="120"/>
      <c r="G35" s="73"/>
      <c r="H35" s="30"/>
    </row>
    <row r="36" spans="2:8" ht="13.5" customHeight="1" x14ac:dyDescent="0.35">
      <c r="B36" s="18" t="s">
        <v>86</v>
      </c>
      <c r="C36" s="134"/>
      <c r="D36" s="135"/>
      <c r="E36" s="135"/>
      <c r="F36" s="135"/>
      <c r="G36" s="136"/>
      <c r="H36" s="30"/>
    </row>
    <row r="37" spans="2:8" ht="13.5" customHeight="1" x14ac:dyDescent="0.35">
      <c r="B37" s="18" t="s">
        <v>85</v>
      </c>
      <c r="C37" s="134"/>
      <c r="D37" s="135"/>
      <c r="E37" s="135"/>
      <c r="F37" s="135"/>
      <c r="G37" s="136"/>
      <c r="H37" s="30"/>
    </row>
    <row r="38" spans="2:8" ht="7.05" customHeight="1" x14ac:dyDescent="0.35">
      <c r="B38" s="18"/>
      <c r="C38" s="121"/>
      <c r="D38" s="121"/>
      <c r="E38" s="121"/>
      <c r="F38" s="121"/>
      <c r="G38" s="122"/>
      <c r="H38" s="30"/>
    </row>
    <row r="39" spans="2:8" ht="13.5" customHeight="1" x14ac:dyDescent="0.3">
      <c r="B39" s="18" t="s">
        <v>84</v>
      </c>
      <c r="C39" s="25"/>
      <c r="D39" s="25"/>
      <c r="E39" s="50"/>
      <c r="F39" s="51"/>
      <c r="G39" s="73"/>
      <c r="H39" s="30"/>
    </row>
    <row r="40" spans="2:8" ht="13.5" customHeight="1" x14ac:dyDescent="0.35">
      <c r="B40" s="18" t="s">
        <v>73</v>
      </c>
      <c r="C40" s="120"/>
      <c r="D40" s="120"/>
      <c r="E40" s="120"/>
      <c r="F40" s="120"/>
      <c r="G40" s="73"/>
      <c r="H40" s="30"/>
    </row>
    <row r="41" spans="2:8" ht="13.5" customHeight="1" x14ac:dyDescent="0.3">
      <c r="B41" s="18" t="s">
        <v>174</v>
      </c>
      <c r="C41" s="25"/>
      <c r="D41" s="53"/>
      <c r="E41" s="8"/>
      <c r="F41" s="24"/>
      <c r="G41" s="73"/>
      <c r="H41" s="30"/>
    </row>
    <row r="42" spans="2:8" ht="13.5" customHeight="1" x14ac:dyDescent="0.3">
      <c r="B42" s="96" t="s">
        <v>154</v>
      </c>
      <c r="C42" s="25"/>
      <c r="D42" s="53"/>
      <c r="E42" s="8"/>
      <c r="F42" s="24"/>
      <c r="G42" s="73"/>
      <c r="H42" s="30"/>
    </row>
    <row r="43" spans="2:8" ht="13.5" customHeight="1" x14ac:dyDescent="0.35">
      <c r="B43" s="18" t="s">
        <v>88</v>
      </c>
      <c r="C43" s="134"/>
      <c r="D43" s="135"/>
      <c r="E43" s="135"/>
      <c r="F43" s="135"/>
      <c r="G43" s="136"/>
      <c r="H43" s="30"/>
    </row>
    <row r="44" spans="2:8" ht="13.5" customHeight="1" x14ac:dyDescent="0.35">
      <c r="B44" s="18" t="s">
        <v>85</v>
      </c>
      <c r="C44" s="134"/>
      <c r="D44" s="135"/>
      <c r="E44" s="135"/>
      <c r="F44" s="135"/>
      <c r="G44" s="136"/>
      <c r="H44" s="30"/>
    </row>
    <row r="45" spans="2:8" ht="13.5" customHeight="1" x14ac:dyDescent="0.3">
      <c r="B45" s="34"/>
      <c r="C45" s="32"/>
      <c r="D45" s="43"/>
      <c r="E45" s="40"/>
      <c r="F45" s="43"/>
      <c r="G45" s="32"/>
      <c r="H45" s="33"/>
    </row>
    <row r="46" spans="2:8" ht="13.5" customHeight="1" x14ac:dyDescent="0.3">
      <c r="H46" s="30"/>
    </row>
    <row r="47" spans="2:8" ht="13.5" customHeight="1" x14ac:dyDescent="0.3">
      <c r="B47" s="35" t="s">
        <v>11</v>
      </c>
      <c r="C47" s="49"/>
      <c r="D47" s="107"/>
      <c r="E47" s="49"/>
      <c r="F47" s="108"/>
      <c r="G47" s="107"/>
      <c r="H47" s="109"/>
    </row>
    <row r="48" spans="2:8" ht="6.95" customHeight="1" x14ac:dyDescent="0.3">
      <c r="B48" s="46"/>
      <c r="C48" s="3"/>
      <c r="D48" s="25"/>
      <c r="E48" s="50"/>
      <c r="F48" s="51"/>
      <c r="G48" s="25"/>
      <c r="H48" s="30"/>
    </row>
    <row r="49" spans="2:8" ht="10.050000000000001" customHeight="1" x14ac:dyDescent="0.3">
      <c r="B49" s="18" t="s">
        <v>109</v>
      </c>
      <c r="C49" s="25"/>
      <c r="D49" s="25"/>
      <c r="E49" s="50"/>
      <c r="F49" s="51"/>
      <c r="G49" s="25"/>
      <c r="H49" s="30"/>
    </row>
    <row r="50" spans="2:8" ht="14.1" customHeight="1" x14ac:dyDescent="0.3">
      <c r="B50" s="18"/>
      <c r="C50" s="151"/>
      <c r="D50" s="152"/>
      <c r="E50" s="152"/>
      <c r="F50" s="152"/>
      <c r="G50" s="153"/>
      <c r="H50" s="30"/>
    </row>
    <row r="51" spans="2:8" ht="6.95" customHeight="1" x14ac:dyDescent="0.3">
      <c r="B51" s="18"/>
      <c r="C51" s="154"/>
      <c r="D51" s="155"/>
      <c r="E51" s="155"/>
      <c r="F51" s="155"/>
      <c r="G51" s="156"/>
      <c r="H51" s="30"/>
    </row>
    <row r="52" spans="2:8" ht="14.1" customHeight="1" x14ac:dyDescent="0.3">
      <c r="B52" s="18" t="s">
        <v>111</v>
      </c>
      <c r="C52" s="18"/>
      <c r="D52" s="48"/>
      <c r="E52" s="56"/>
      <c r="F52" s="18" t="s">
        <v>160</v>
      </c>
      <c r="G52" s="74"/>
      <c r="H52" s="30"/>
    </row>
    <row r="53" spans="2:8" ht="14.1" customHeight="1" x14ac:dyDescent="0.3">
      <c r="B53" s="18" t="s">
        <v>29</v>
      </c>
      <c r="C53" s="62"/>
      <c r="D53" s="47"/>
      <c r="E53" s="56"/>
      <c r="F53" s="18" t="s">
        <v>161</v>
      </c>
      <c r="G53" s="74"/>
      <c r="H53" s="30"/>
    </row>
    <row r="54" spans="2:8" ht="14.1" customHeight="1" x14ac:dyDescent="0.3">
      <c r="B54" s="18" t="s">
        <v>30</v>
      </c>
      <c r="C54" s="62"/>
      <c r="D54" s="47"/>
      <c r="E54" s="99"/>
      <c r="F54" s="18" t="s">
        <v>162</v>
      </c>
      <c r="G54" s="62"/>
      <c r="H54" s="30"/>
    </row>
    <row r="55" spans="2:8" ht="14.1" customHeight="1" x14ac:dyDescent="0.3">
      <c r="B55" s="18" t="s">
        <v>31</v>
      </c>
      <c r="C55" s="62"/>
      <c r="D55" s="47"/>
      <c r="E55" s="56"/>
      <c r="F55" s="18" t="s">
        <v>163</v>
      </c>
      <c r="G55" s="62"/>
      <c r="H55" s="30"/>
    </row>
    <row r="56" spans="2:8" ht="14.1" customHeight="1" x14ac:dyDescent="0.3">
      <c r="B56" s="18" t="s">
        <v>32</v>
      </c>
      <c r="C56" s="62"/>
      <c r="D56" s="47"/>
      <c r="E56" s="56"/>
      <c r="F56" s="106" t="s">
        <v>164</v>
      </c>
      <c r="G56" s="62"/>
      <c r="H56" s="30"/>
    </row>
    <row r="57" spans="2:8" ht="14.1" customHeight="1" x14ac:dyDescent="0.3">
      <c r="B57" s="18"/>
      <c r="C57" s="25"/>
      <c r="D57" s="47"/>
      <c r="E57" s="56"/>
      <c r="F57" s="106" t="s">
        <v>165</v>
      </c>
      <c r="G57" s="62"/>
      <c r="H57" s="30"/>
    </row>
    <row r="58" spans="2:8" ht="14.1" customHeight="1" x14ac:dyDescent="0.3">
      <c r="B58" s="18" t="s">
        <v>110</v>
      </c>
      <c r="C58" s="25"/>
      <c r="D58" s="47"/>
      <c r="E58" s="56"/>
      <c r="F58" s="18" t="s">
        <v>166</v>
      </c>
      <c r="G58" s="62"/>
      <c r="H58" s="30"/>
    </row>
    <row r="59" spans="2:8" ht="14.1" customHeight="1" x14ac:dyDescent="0.3">
      <c r="B59" s="18" t="s">
        <v>33</v>
      </c>
      <c r="C59" s="62"/>
      <c r="D59" s="47"/>
      <c r="E59" s="56"/>
      <c r="F59" s="18" t="s">
        <v>167</v>
      </c>
      <c r="G59" s="73"/>
      <c r="H59" s="30"/>
    </row>
    <row r="60" spans="2:8" ht="14.1" customHeight="1" x14ac:dyDescent="0.3">
      <c r="B60" s="18" t="s">
        <v>34</v>
      </c>
      <c r="C60" s="62"/>
      <c r="D60" s="48"/>
      <c r="E60" s="56"/>
      <c r="F60" s="18" t="s">
        <v>168</v>
      </c>
      <c r="G60" s="73"/>
      <c r="H60" s="30"/>
    </row>
    <row r="61" spans="2:8" ht="14.1" customHeight="1" x14ac:dyDescent="0.3">
      <c r="B61" s="18" t="s">
        <v>35</v>
      </c>
      <c r="C61" s="62"/>
      <c r="D61" s="48"/>
      <c r="E61" s="56"/>
      <c r="F61" s="18" t="s">
        <v>58</v>
      </c>
      <c r="H61" s="30"/>
    </row>
    <row r="62" spans="2:8" ht="14.1" customHeight="1" x14ac:dyDescent="0.35">
      <c r="B62" s="18" t="s">
        <v>36</v>
      </c>
      <c r="C62" s="62"/>
      <c r="D62" s="48"/>
      <c r="E62" s="56"/>
      <c r="F62" s="137"/>
      <c r="G62" s="138"/>
      <c r="H62" s="30"/>
    </row>
    <row r="63" spans="2:8" ht="14.1" customHeight="1" x14ac:dyDescent="0.3">
      <c r="B63" s="18"/>
      <c r="C63" s="25"/>
      <c r="D63" s="47"/>
      <c r="E63" s="56"/>
      <c r="F63" s="18" t="s">
        <v>93</v>
      </c>
      <c r="G63" s="73"/>
      <c r="H63" s="30"/>
    </row>
    <row r="64" spans="2:8" ht="14.1" customHeight="1" x14ac:dyDescent="0.3">
      <c r="B64" s="18" t="s">
        <v>112</v>
      </c>
      <c r="C64" s="25"/>
      <c r="D64" s="47"/>
      <c r="E64" s="56"/>
      <c r="F64" s="18" t="s">
        <v>99</v>
      </c>
      <c r="H64" s="30"/>
    </row>
    <row r="65" spans="1:8" ht="14.1" customHeight="1" x14ac:dyDescent="0.35">
      <c r="B65" s="18" t="s">
        <v>37</v>
      </c>
      <c r="C65" s="62"/>
      <c r="D65" s="47"/>
      <c r="E65" s="56"/>
      <c r="F65" s="137"/>
      <c r="G65" s="138"/>
      <c r="H65" s="30"/>
    </row>
    <row r="66" spans="1:8" ht="14.1" customHeight="1" x14ac:dyDescent="0.3">
      <c r="B66" s="18" t="s">
        <v>39</v>
      </c>
      <c r="C66" s="62"/>
      <c r="D66" s="48"/>
      <c r="E66" s="56"/>
      <c r="F66" s="18" t="s">
        <v>95</v>
      </c>
      <c r="G66" s="73"/>
      <c r="H66" s="30"/>
    </row>
    <row r="67" spans="1:8" ht="14.1" customHeight="1" x14ac:dyDescent="0.3">
      <c r="B67" s="18" t="s">
        <v>38</v>
      </c>
      <c r="C67" s="62"/>
      <c r="D67" s="48"/>
      <c r="E67" s="56"/>
      <c r="F67" s="18" t="s">
        <v>94</v>
      </c>
      <c r="H67" s="30"/>
    </row>
    <row r="68" spans="1:8" ht="14.1" customHeight="1" x14ac:dyDescent="0.35">
      <c r="B68" s="18" t="s">
        <v>40</v>
      </c>
      <c r="C68" s="62"/>
      <c r="D68" s="48"/>
      <c r="E68" s="56"/>
      <c r="F68" s="137"/>
      <c r="G68" s="138"/>
      <c r="H68" s="30"/>
    </row>
    <row r="69" spans="1:8" ht="14.1" customHeight="1" x14ac:dyDescent="0.3">
      <c r="B69" s="34"/>
      <c r="C69" s="32"/>
      <c r="D69" s="43"/>
      <c r="E69" s="100"/>
      <c r="F69" s="43"/>
      <c r="G69" s="32"/>
      <c r="H69" s="33"/>
    </row>
    <row r="70" spans="1:8" ht="14.1" customHeight="1" x14ac:dyDescent="0.3">
      <c r="H70" s="30"/>
    </row>
    <row r="71" spans="1:8" ht="14.1" customHeight="1" x14ac:dyDescent="0.3">
      <c r="B71" s="12"/>
      <c r="C71" s="13" t="s">
        <v>169</v>
      </c>
      <c r="D71" s="14"/>
      <c r="E71" s="5"/>
      <c r="F71" s="12"/>
      <c r="G71" s="13" t="s">
        <v>51</v>
      </c>
      <c r="H71" s="109"/>
    </row>
    <row r="72" spans="1:8" ht="6.95" customHeight="1" x14ac:dyDescent="0.3">
      <c r="B72" s="17"/>
      <c r="C72" s="21"/>
      <c r="D72" s="23"/>
      <c r="E72" s="9"/>
      <c r="F72" s="17"/>
      <c r="G72" s="21"/>
      <c r="H72" s="30"/>
    </row>
    <row r="73" spans="1:8" ht="13.5" customHeight="1" x14ac:dyDescent="0.3">
      <c r="B73" s="18" t="s">
        <v>49</v>
      </c>
      <c r="C73" s="57"/>
      <c r="D73" s="70"/>
      <c r="E73" s="9"/>
      <c r="F73" s="18" t="s">
        <v>89</v>
      </c>
      <c r="G73" s="55"/>
      <c r="H73" s="30"/>
    </row>
    <row r="74" spans="1:8" s="5" customFormat="1" ht="13.5" customHeight="1" x14ac:dyDescent="0.3">
      <c r="A74" s="16"/>
      <c r="B74" s="18" t="s">
        <v>48</v>
      </c>
      <c r="C74" s="58"/>
      <c r="D74" s="23"/>
      <c r="E74" s="9"/>
      <c r="F74" s="18" t="s">
        <v>78</v>
      </c>
      <c r="G74" s="62"/>
      <c r="H74" s="30"/>
    </row>
    <row r="75" spans="1:8" ht="13.5" customHeight="1" x14ac:dyDescent="0.3">
      <c r="B75" s="18" t="s">
        <v>47</v>
      </c>
      <c r="C75" s="59"/>
      <c r="D75" s="23"/>
      <c r="E75" s="9"/>
      <c r="F75" s="18" t="s">
        <v>42</v>
      </c>
      <c r="G75" s="62"/>
      <c r="H75" s="30"/>
    </row>
    <row r="76" spans="1:8" ht="13.5" customHeight="1" x14ac:dyDescent="0.3">
      <c r="B76" s="18" t="s">
        <v>59</v>
      </c>
      <c r="C76" s="59"/>
      <c r="D76" s="23"/>
      <c r="E76" s="9"/>
      <c r="F76" s="18" t="s">
        <v>43</v>
      </c>
      <c r="G76" s="62"/>
      <c r="H76" s="30"/>
    </row>
    <row r="77" spans="1:8" ht="13.5" customHeight="1" x14ac:dyDescent="0.3">
      <c r="B77" s="18" t="s">
        <v>77</v>
      </c>
      <c r="C77" s="60"/>
      <c r="D77" s="23"/>
      <c r="E77" s="9"/>
      <c r="F77" s="18" t="s">
        <v>44</v>
      </c>
      <c r="G77" s="62"/>
      <c r="H77" s="30"/>
    </row>
    <row r="78" spans="1:8" ht="13.5" customHeight="1" x14ac:dyDescent="0.3">
      <c r="B78" s="18" t="s">
        <v>50</v>
      </c>
      <c r="C78" s="64"/>
      <c r="D78" s="22"/>
      <c r="E78" s="9"/>
      <c r="F78" s="18" t="s">
        <v>45</v>
      </c>
      <c r="G78" s="62"/>
      <c r="H78" s="30"/>
    </row>
    <row r="79" spans="1:8" ht="13.5" customHeight="1" x14ac:dyDescent="0.3">
      <c r="B79" s="18" t="s">
        <v>75</v>
      </c>
      <c r="C79" s="61"/>
      <c r="D79" s="71"/>
      <c r="E79" s="9"/>
      <c r="F79" s="18" t="s">
        <v>46</v>
      </c>
      <c r="G79" s="62"/>
      <c r="H79" s="30"/>
    </row>
    <row r="80" spans="1:8" ht="13.5" customHeight="1" x14ac:dyDescent="0.35">
      <c r="B80" s="18" t="s">
        <v>76</v>
      </c>
      <c r="C80" s="61"/>
      <c r="D80" s="23"/>
      <c r="E80" s="9"/>
      <c r="F80" s="143"/>
      <c r="G80" s="144"/>
      <c r="H80" s="30"/>
    </row>
    <row r="81" spans="1:9" ht="13.5" customHeight="1" x14ac:dyDescent="0.3">
      <c r="D81" s="23"/>
      <c r="E81" s="9"/>
      <c r="F81" s="18" t="s">
        <v>56</v>
      </c>
      <c r="G81" s="5"/>
      <c r="H81" s="30"/>
    </row>
    <row r="82" spans="1:9" ht="13.5" customHeight="1" x14ac:dyDescent="0.3">
      <c r="B82" s="54" t="s">
        <v>155</v>
      </c>
      <c r="C82" s="58"/>
      <c r="D82" s="72"/>
      <c r="E82" s="9"/>
      <c r="F82" s="18" t="s">
        <v>57</v>
      </c>
      <c r="G82" s="63"/>
      <c r="H82" s="30"/>
    </row>
    <row r="83" spans="1:9" ht="13.5" customHeight="1" x14ac:dyDescent="0.3">
      <c r="B83" s="54" t="s">
        <v>156</v>
      </c>
      <c r="C83" s="58"/>
      <c r="D83" s="23"/>
      <c r="E83" s="9"/>
      <c r="F83" s="18" t="s">
        <v>58</v>
      </c>
      <c r="H83" s="30"/>
    </row>
    <row r="84" spans="1:9" ht="13.5" customHeight="1" x14ac:dyDescent="0.35">
      <c r="B84" s="18"/>
      <c r="C84" s="64"/>
      <c r="D84" s="22"/>
      <c r="E84" s="9"/>
      <c r="F84" s="137"/>
      <c r="G84" s="138"/>
      <c r="H84" s="30"/>
    </row>
    <row r="85" spans="1:9" ht="7.05" customHeight="1" x14ac:dyDescent="0.3">
      <c r="B85" s="54"/>
      <c r="C85" s="169"/>
      <c r="D85" s="77"/>
      <c r="E85" s="77"/>
      <c r="F85" s="77"/>
      <c r="G85" s="77"/>
      <c r="H85" s="30"/>
    </row>
    <row r="86" spans="1:9" ht="13.5" customHeight="1" x14ac:dyDescent="0.3">
      <c r="B86" s="54" t="s">
        <v>90</v>
      </c>
      <c r="C86" s="145"/>
      <c r="D86" s="146"/>
      <c r="E86" s="146"/>
      <c r="F86" s="146"/>
      <c r="G86" s="147"/>
      <c r="H86" s="30"/>
    </row>
    <row r="87" spans="1:9" ht="13.5" customHeight="1" x14ac:dyDescent="0.3">
      <c r="B87" s="89" t="s">
        <v>91</v>
      </c>
      <c r="C87" s="148"/>
      <c r="D87" s="149"/>
      <c r="E87" s="149"/>
      <c r="F87" s="149"/>
      <c r="G87" s="150"/>
      <c r="H87" s="30"/>
    </row>
    <row r="88" spans="1:9" ht="7.05" customHeight="1" x14ac:dyDescent="0.3">
      <c r="B88" s="76"/>
      <c r="C88" s="24"/>
      <c r="D88" s="39"/>
      <c r="E88" s="39"/>
      <c r="F88" s="24"/>
      <c r="G88" s="85"/>
      <c r="H88" s="30"/>
    </row>
    <row r="89" spans="1:9" ht="13.5" customHeight="1" x14ac:dyDescent="0.3">
      <c r="B89" s="86" t="s">
        <v>138</v>
      </c>
      <c r="C89" s="13"/>
      <c r="D89" s="14"/>
      <c r="E89" s="5"/>
      <c r="F89" s="86" t="s">
        <v>140</v>
      </c>
      <c r="G89" s="13"/>
      <c r="H89" s="13"/>
    </row>
    <row r="90" spans="1:9" ht="7.05" customHeight="1" x14ac:dyDescent="0.3">
      <c r="B90" s="17"/>
      <c r="C90" s="21"/>
      <c r="D90" s="23"/>
      <c r="E90" s="9"/>
      <c r="F90" s="17"/>
      <c r="G90" s="21"/>
      <c r="H90" s="30"/>
    </row>
    <row r="91" spans="1:9" ht="13.5" customHeight="1" x14ac:dyDescent="0.3">
      <c r="B91" s="88" t="s">
        <v>139</v>
      </c>
      <c r="C91" s="25"/>
      <c r="D91" s="70"/>
      <c r="E91" s="9"/>
      <c r="F91" s="54" t="s">
        <v>67</v>
      </c>
      <c r="G91" s="60"/>
      <c r="H91" s="44"/>
      <c r="I91" s="3"/>
    </row>
    <row r="92" spans="1:9" ht="13.5" customHeight="1" x14ac:dyDescent="0.3">
      <c r="B92" s="19" t="s">
        <v>66</v>
      </c>
      <c r="C92" s="68"/>
      <c r="D92" s="23"/>
      <c r="E92" s="9"/>
      <c r="F92" s="18" t="s">
        <v>157</v>
      </c>
      <c r="G92" s="60"/>
      <c r="H92" s="30"/>
      <c r="I92" s="3"/>
    </row>
    <row r="93" spans="1:9" ht="13.5" customHeight="1" x14ac:dyDescent="0.35">
      <c r="B93" s="19" t="s">
        <v>68</v>
      </c>
      <c r="C93" s="75"/>
      <c r="D93" s="23"/>
      <c r="E93" s="9"/>
      <c r="F93" s="18" t="s">
        <v>158</v>
      </c>
      <c r="G93" s="60"/>
      <c r="H93" s="30"/>
      <c r="I93" s="3"/>
    </row>
    <row r="94" spans="1:9" s="5" customFormat="1" ht="13.5" customHeight="1" x14ac:dyDescent="0.3">
      <c r="A94" s="16"/>
      <c r="B94" s="19" t="s">
        <v>69</v>
      </c>
      <c r="C94" s="69"/>
      <c r="D94" s="23"/>
      <c r="E94" s="9"/>
      <c r="F94" s="19" t="s">
        <v>71</v>
      </c>
      <c r="G94" s="60"/>
      <c r="H94" s="30"/>
    </row>
    <row r="95" spans="1:9" ht="13.5" customHeight="1" x14ac:dyDescent="0.3">
      <c r="B95" s="19" t="s">
        <v>70</v>
      </c>
      <c r="C95" s="87"/>
      <c r="D95" s="23"/>
      <c r="E95" s="9"/>
      <c r="F95" s="19" t="s">
        <v>159</v>
      </c>
      <c r="G95" s="60"/>
      <c r="H95" s="30"/>
    </row>
    <row r="96" spans="1:9" ht="7.05" customHeight="1" x14ac:dyDescent="0.3">
      <c r="B96" s="20"/>
      <c r="C96" s="43"/>
      <c r="D96" s="40"/>
      <c r="E96" s="111"/>
      <c r="F96" s="43"/>
      <c r="G96" s="110"/>
      <c r="H96" s="30"/>
    </row>
    <row r="97" spans="1:9" ht="13.5" customHeight="1" x14ac:dyDescent="0.3">
      <c r="B97" s="76"/>
      <c r="C97" s="24"/>
      <c r="D97" s="39"/>
      <c r="E97" s="39"/>
      <c r="F97" s="24"/>
      <c r="G97" s="85"/>
      <c r="H97" s="30"/>
    </row>
    <row r="98" spans="1:9" ht="13.5" customHeight="1" x14ac:dyDescent="0.3">
      <c r="B98" s="35" t="s">
        <v>170</v>
      </c>
      <c r="C98" s="41"/>
      <c r="D98" s="41"/>
      <c r="E98" s="41"/>
      <c r="F98" s="41"/>
      <c r="G98" s="41"/>
      <c r="H98" s="13"/>
    </row>
    <row r="99" spans="1:9" ht="13.5" customHeight="1" x14ac:dyDescent="0.35">
      <c r="B99" s="139"/>
      <c r="C99" s="140"/>
      <c r="D99" s="140"/>
      <c r="E99" s="140"/>
      <c r="F99" s="140"/>
      <c r="G99" s="167"/>
      <c r="H99" s="30"/>
    </row>
    <row r="100" spans="1:9" ht="13.5" customHeight="1" x14ac:dyDescent="0.35">
      <c r="B100" s="139"/>
      <c r="C100" s="140"/>
      <c r="D100" s="140"/>
      <c r="E100" s="140"/>
      <c r="F100" s="140"/>
      <c r="G100" s="167"/>
      <c r="H100" s="30"/>
    </row>
    <row r="101" spans="1:9" ht="13.5" customHeight="1" x14ac:dyDescent="0.35">
      <c r="B101" s="141"/>
      <c r="C101" s="142"/>
      <c r="D101" s="142"/>
      <c r="E101" s="142"/>
      <c r="F101" s="142"/>
      <c r="G101" s="168"/>
      <c r="H101" s="30"/>
      <c r="I101" s="3"/>
    </row>
    <row r="102" spans="1:9" ht="14.1" customHeight="1" x14ac:dyDescent="0.3">
      <c r="B102" s="20"/>
      <c r="C102" s="43"/>
      <c r="D102" s="40"/>
      <c r="E102" s="40"/>
      <c r="F102" s="43"/>
      <c r="G102" s="170"/>
      <c r="H102" s="30"/>
    </row>
    <row r="103" spans="1:9" ht="14.1" customHeight="1" x14ac:dyDescent="0.3">
      <c r="B103" s="86" t="s">
        <v>113</v>
      </c>
      <c r="C103" s="13"/>
      <c r="D103" s="14"/>
      <c r="E103" s="5"/>
      <c r="F103" s="86" t="s">
        <v>114</v>
      </c>
      <c r="G103" s="13"/>
      <c r="H103" s="13"/>
    </row>
    <row r="104" spans="1:9" ht="14.1" customHeight="1" x14ac:dyDescent="0.3">
      <c r="B104" s="17"/>
      <c r="C104" s="21"/>
      <c r="D104" s="23"/>
      <c r="E104" s="9"/>
      <c r="F104" s="17"/>
      <c r="G104" s="21"/>
      <c r="H104" s="30"/>
    </row>
    <row r="105" spans="1:9" ht="13.5" customHeight="1" x14ac:dyDescent="0.3">
      <c r="B105" s="19" t="s">
        <v>171</v>
      </c>
      <c r="C105" s="63"/>
      <c r="D105" s="70"/>
      <c r="E105" s="9"/>
      <c r="F105" s="114" t="s">
        <v>115</v>
      </c>
      <c r="G105" s="63"/>
      <c r="H105" s="112"/>
    </row>
    <row r="106" spans="1:9" ht="13.5" customHeight="1" x14ac:dyDescent="0.3">
      <c r="B106" s="19" t="s">
        <v>150</v>
      </c>
      <c r="C106" s="63"/>
      <c r="D106" s="23"/>
      <c r="E106" s="9"/>
      <c r="F106" s="19" t="s">
        <v>116</v>
      </c>
      <c r="G106" s="63"/>
      <c r="H106" s="30"/>
      <c r="I106" s="3"/>
    </row>
    <row r="107" spans="1:9" ht="13.5" customHeight="1" x14ac:dyDescent="0.3">
      <c r="B107" s="19" t="s">
        <v>121</v>
      </c>
      <c r="C107" s="63"/>
      <c r="D107" s="23"/>
      <c r="E107" s="9"/>
      <c r="F107" s="115" t="s">
        <v>124</v>
      </c>
      <c r="G107" s="73"/>
      <c r="H107" s="30"/>
      <c r="I107" s="3"/>
    </row>
    <row r="108" spans="1:9" s="5" customFormat="1" ht="13.5" customHeight="1" x14ac:dyDescent="0.3">
      <c r="A108" s="16"/>
      <c r="B108" s="19" t="s">
        <v>122</v>
      </c>
      <c r="C108" s="63"/>
      <c r="D108" s="23"/>
      <c r="E108" s="9"/>
      <c r="F108" s="115" t="s">
        <v>118</v>
      </c>
      <c r="G108" s="73"/>
      <c r="H108" s="30"/>
    </row>
    <row r="109" spans="1:9" ht="13.5" customHeight="1" x14ac:dyDescent="0.3">
      <c r="B109" s="19" t="s">
        <v>146</v>
      </c>
      <c r="C109" s="63"/>
      <c r="D109" s="23"/>
      <c r="E109" s="9"/>
      <c r="F109" s="115" t="s">
        <v>119</v>
      </c>
      <c r="G109" s="73"/>
      <c r="H109" s="30"/>
    </row>
    <row r="110" spans="1:9" ht="13.5" customHeight="1" x14ac:dyDescent="0.3">
      <c r="B110" s="19" t="s">
        <v>145</v>
      </c>
      <c r="C110" s="63"/>
      <c r="D110" s="23"/>
      <c r="E110" s="9"/>
      <c r="F110" s="115"/>
      <c r="G110" s="116"/>
      <c r="H110" s="30"/>
    </row>
    <row r="111" spans="1:9" ht="13.5" customHeight="1" x14ac:dyDescent="0.3">
      <c r="B111" s="19" t="s">
        <v>147</v>
      </c>
      <c r="C111" s="63"/>
      <c r="D111" s="23"/>
      <c r="E111" s="9"/>
      <c r="F111" s="19" t="s">
        <v>141</v>
      </c>
      <c r="G111" s="63"/>
      <c r="H111" s="30"/>
    </row>
    <row r="112" spans="1:9" ht="13.5" customHeight="1" x14ac:dyDescent="0.3">
      <c r="B112" s="19" t="s">
        <v>149</v>
      </c>
      <c r="C112" s="63"/>
      <c r="D112" s="23"/>
      <c r="E112" s="9"/>
      <c r="F112" s="19" t="s">
        <v>142</v>
      </c>
      <c r="G112" s="63"/>
      <c r="H112" s="30"/>
    </row>
    <row r="113" spans="2:10" ht="13.5" customHeight="1" x14ac:dyDescent="0.3">
      <c r="B113" s="19" t="s">
        <v>172</v>
      </c>
      <c r="C113" s="63"/>
      <c r="D113" s="23"/>
      <c r="E113" s="9"/>
      <c r="F113" s="19" t="s">
        <v>143</v>
      </c>
      <c r="G113" s="63"/>
      <c r="H113" s="30"/>
    </row>
    <row r="114" spans="2:10" ht="13.5" customHeight="1" x14ac:dyDescent="0.3">
      <c r="B114" s="19" t="s">
        <v>120</v>
      </c>
      <c r="C114" s="63"/>
      <c r="D114" s="23"/>
      <c r="E114" s="9"/>
      <c r="F114" s="19" t="s">
        <v>117</v>
      </c>
      <c r="G114" s="63"/>
      <c r="H114" s="30"/>
      <c r="J114" s="125"/>
    </row>
    <row r="115" spans="2:10" ht="13.5" customHeight="1" x14ac:dyDescent="0.3">
      <c r="B115" s="19" t="s">
        <v>123</v>
      </c>
      <c r="C115" s="63"/>
      <c r="D115" s="23"/>
      <c r="E115" s="9"/>
      <c r="F115" s="19" t="s">
        <v>175</v>
      </c>
      <c r="G115" s="63"/>
      <c r="H115" s="30"/>
      <c r="J115" s="125"/>
    </row>
    <row r="116" spans="2:10" ht="13.5" customHeight="1" x14ac:dyDescent="0.3">
      <c r="B116" s="19" t="s">
        <v>148</v>
      </c>
      <c r="C116" s="63"/>
      <c r="D116" s="23"/>
      <c r="E116" s="9"/>
      <c r="F116" s="19" t="s">
        <v>144</v>
      </c>
      <c r="G116" s="63"/>
      <c r="H116" s="30"/>
      <c r="J116" s="125"/>
    </row>
    <row r="117" spans="2:10" ht="13.5" customHeight="1" x14ac:dyDescent="0.3">
      <c r="B117" s="19" t="s">
        <v>173</v>
      </c>
      <c r="C117" s="166"/>
      <c r="D117" s="23"/>
      <c r="E117" s="9"/>
      <c r="F117" s="19" t="s">
        <v>176</v>
      </c>
      <c r="G117" s="166"/>
      <c r="H117" s="30"/>
      <c r="J117" s="125"/>
    </row>
    <row r="118" spans="2:10" ht="13.5" customHeight="1" x14ac:dyDescent="0.3">
      <c r="B118" s="20"/>
      <c r="C118" s="43"/>
      <c r="D118" s="40"/>
      <c r="E118" s="111"/>
      <c r="F118" s="43"/>
      <c r="G118" s="119"/>
      <c r="H118" s="30"/>
      <c r="J118" s="125"/>
    </row>
    <row r="119" spans="2:10" ht="13.5" customHeight="1" x14ac:dyDescent="0.3">
      <c r="B119" s="76"/>
      <c r="C119" s="24"/>
      <c r="D119" s="39"/>
      <c r="E119" s="39"/>
      <c r="F119" s="24"/>
      <c r="G119" s="85"/>
      <c r="H119" s="30"/>
      <c r="J119" s="125"/>
    </row>
    <row r="120" spans="2:10" ht="13.5" customHeight="1" x14ac:dyDescent="0.3">
      <c r="B120" s="35" t="s">
        <v>53</v>
      </c>
      <c r="C120" s="41"/>
      <c r="D120" s="41"/>
      <c r="E120" s="41"/>
      <c r="F120" s="41"/>
      <c r="G120" s="41"/>
      <c r="H120" s="42"/>
      <c r="J120" s="3"/>
    </row>
    <row r="121" spans="2:10" ht="7.05" customHeight="1" x14ac:dyDescent="0.3">
      <c r="B121" s="36"/>
      <c r="C121" s="37"/>
      <c r="D121" s="37"/>
      <c r="E121" s="37"/>
      <c r="F121" s="37"/>
      <c r="G121" s="113"/>
      <c r="H121" s="30"/>
      <c r="J121" s="3"/>
    </row>
    <row r="122" spans="2:10" ht="13.5" customHeight="1" x14ac:dyDescent="0.3">
      <c r="B122" s="18" t="s">
        <v>63</v>
      </c>
      <c r="D122" s="39"/>
      <c r="E122" s="39"/>
      <c r="F122" s="38"/>
      <c r="G122" s="63"/>
      <c r="H122" s="30"/>
      <c r="J122" s="3"/>
    </row>
    <row r="123" spans="2:10" ht="13.5" customHeight="1" x14ac:dyDescent="0.3">
      <c r="B123" s="20"/>
      <c r="C123" s="43"/>
      <c r="D123" s="40"/>
      <c r="E123" s="40"/>
      <c r="F123" s="43"/>
      <c r="G123" s="171"/>
      <c r="H123" s="45"/>
      <c r="J123" s="3"/>
    </row>
    <row r="124" spans="2:10" ht="13.5" customHeight="1" x14ac:dyDescent="0.35">
      <c r="C124" s="124"/>
      <c r="D124" s="124"/>
      <c r="E124" s="124"/>
      <c r="F124" s="124"/>
      <c r="H124" s="124"/>
      <c r="J124" s="3"/>
    </row>
    <row r="125" spans="2:10" ht="14.1" customHeight="1" x14ac:dyDescent="0.3">
      <c r="J125" s="3"/>
    </row>
    <row r="126" spans="2:10" ht="7.05" customHeight="1" x14ac:dyDescent="0.3">
      <c r="J126" s="3"/>
    </row>
    <row r="127" spans="2:10" ht="14.1" customHeight="1" x14ac:dyDescent="0.3">
      <c r="J127" s="3"/>
    </row>
    <row r="128" spans="2:10" ht="14.1" customHeight="1" x14ac:dyDescent="0.3">
      <c r="J128" s="3"/>
    </row>
    <row r="129" spans="10:10" x14ac:dyDescent="0.3">
      <c r="J129" s="3"/>
    </row>
    <row r="130" spans="10:10" x14ac:dyDescent="0.3">
      <c r="J130" s="3"/>
    </row>
  </sheetData>
  <mergeCells count="18">
    <mergeCell ref="C50:G51"/>
    <mergeCell ref="F62:G62"/>
    <mergeCell ref="B99:G99"/>
    <mergeCell ref="B100:G100"/>
    <mergeCell ref="B101:G101"/>
    <mergeCell ref="F80:G80"/>
    <mergeCell ref="F84:G84"/>
    <mergeCell ref="F65:G65"/>
    <mergeCell ref="C86:G87"/>
    <mergeCell ref="F68:G68"/>
    <mergeCell ref="B2:G2"/>
    <mergeCell ref="C19:C20"/>
    <mergeCell ref="C29:G29"/>
    <mergeCell ref="C43:G43"/>
    <mergeCell ref="C44:G44"/>
    <mergeCell ref="C30:G30"/>
    <mergeCell ref="C36:G36"/>
    <mergeCell ref="C37:G37"/>
  </mergeCells>
  <phoneticPr fontId="0" type="noConversion"/>
  <dataValidations xWindow="1880" yWindow="1076" count="61">
    <dataValidation type="whole" showInputMessage="1" showErrorMessage="1" errorTitle="Invalid Data" error="This is a required field. " sqref="O13 O81" xr:uid="{00000000-0002-0000-0000-000000000000}">
      <formula1>1</formula1>
      <formula2>100</formula2>
    </dataValidation>
    <dataValidation showInputMessage="1" showErrorMessage="1" errorTitle="Invalid Data" error="Enter number showing how many years you have been in the delivery business.  Use &quot;0&quot; if you are just starting out." sqref="C11" xr:uid="{00000000-0002-0000-0000-000002000000}"/>
    <dataValidation operator="greaterThanOrEqual" showInputMessage="1" showErrorMessage="1" errorTitle="Invalid Data" error="Please enter a number to show how many locations you own, lease, or operate out of." sqref="C12" xr:uid="{00000000-0002-0000-0000-000003000000}"/>
    <dataValidation type="textLength" operator="greaterThan" showInputMessage="1" showErrorMessage="1" errorTitle="Data Required" error="This data field cannot be left blank." promptTitle="Tip" prompt="Type full business name, even if it does not fit." sqref="C6" xr:uid="{00000000-0002-0000-0000-000005000000}">
      <formula1>1</formula1>
    </dataValidation>
    <dataValidation operator="greaterThan" showInputMessage="1" showErrorMessage="1" errorTitle="Invalid Data" error="Enter your 7-digit USDOT #, or your 6-digit MC Docket #.  _x000a_No extra characters please." promptTitle="Tip" prompt="Please list all owners whether or not they are active in operations." sqref="C7" xr:uid="{00000000-0002-0000-0000-000006000000}"/>
    <dataValidation operator="greaterThan" showInputMessage="1" showErrorMessage="1" errorTitle="Invalid Data" error="Valid zip code required." sqref="C14 G13" xr:uid="{00000000-0002-0000-0000-000007000000}"/>
    <dataValidation type="list" showInputMessage="1" showErrorMessage="1" errorTitle="Invalid Data" error="You must select your answer from the drop-down menu.  Click the down-arrow button to the right." promptTitle="Tip" prompt="Select your answer from the drop-down menu.  Click the down-arrow button to the right." sqref="G107 G82 G109 C84 C78 F99:F101 G63 G66 G7 C18 G59:G60" xr:uid="{00000000-0002-0000-0000-000008000000}">
      <formula1>YesNo</formula1>
    </dataValidation>
    <dataValidation type="whole" operator="greaterThanOrEqual" allowBlank="1" showInputMessage="1" showErrorMessage="1" errorTitle="Invalid Data" error="Enter a whole number.  If none, enter &quot;0&quot;." promptTitle="Tip" prompt="If none, enter &quot;0&quot;." sqref="G52" xr:uid="{73189B34-B84C-462C-B062-B8B8428D7187}">
      <formula1>0</formula1>
    </dataValidation>
    <dataValidation type="decimal" operator="lessThanOrEqual" showInputMessage="1" showErrorMessage="1" errorTitle="Invalid Data" error="Please enter a number from 0 to 100 percent.  _x000a__x000a_Your answers to each section should add up to 100%." promptTitle="Tip" prompt="Your answers to the four questions in this section should add up to 100%." sqref="C65:C68 C59:C62 C53:C56" xr:uid="{00000000-0002-0000-0000-000011000000}">
      <formula1>100</formula1>
    </dataValidation>
    <dataValidation operator="greaterThanOrEqual" allowBlank="1" showInputMessage="1" showErrorMessage="1" errorTitle="Invalid Data" promptTitle="Tip" prompt="If you use &quot;Other&quot; vehicle types, describe them here." sqref="F80:G80" xr:uid="{00000000-0002-0000-0000-000012000000}"/>
    <dataValidation type="list" showInputMessage="1" showErrorMessage="1" errorTitle="Invalid Data" error="You must select your answer from the drop-down menu.  Click the down-arrow button to the right." promptTitle="Tip" prompt="Select your answer from the drop-down menu.  Click the down-arrow button to the right." sqref="G122" xr:uid="{00000000-0002-0000-0000-000014000000}">
      <formula1>Agree</formula1>
    </dataValidation>
    <dataValidation type="whole" operator="greaterThanOrEqual" showInputMessage="1" showErrorMessage="1" errorTitle="Invalid Data" error="Enter whole number representing the youngest age you will contract with a driver." promptTitle="Tip" prompt="Enter a whole number representing the youngest age at which you will contract with a driver." sqref="C73" xr:uid="{00000000-0002-0000-0000-000015000000}">
      <formula1>16</formula1>
    </dataValidation>
    <dataValidation type="whole" operator="lessThan" showInputMessage="1" showErrorMessage="1" errorTitle="Invalid Data" error="Enter a whole number representing the oldest age at which you will contract with a driver." promptTitle="Tip" prompt="Enter a whole number representing the oldest age at which you will contract with a driver." sqref="C74" xr:uid="{00000000-0002-0000-0000-000016000000}">
      <formula1>90</formula1>
    </dataValidation>
    <dataValidation type="decimal" showInputMessage="1" showErrorMessage="1" errorTitle="Invalid Data" error="Enter a number for the years  drivers need to show they have been licensed.  If none, type &quot;0&quot;." promptTitle="Tip" prompt="How many years do drivers need to show they have been licensed?  If none, type &quot;0&quot;." sqref="C75" xr:uid="{00000000-0002-0000-0000-000017000000}">
      <formula1>0</formula1>
      <formula2>10</formula2>
    </dataValidation>
    <dataValidation type="decimal" showInputMessage="1" showErrorMessage="1" errorTitle="Invalid Data" error="Enter a number for the number of years of delivery work experience drivers need to show.  If none, type &quot;0&quot;." promptTitle="Tip" prompt="Enter a number for the number of years of delivery work experience drivers need to show.  If none, type &quot;0&quot;." sqref="C76" xr:uid="{00000000-0002-0000-0000-000018000000}">
      <formula1>0</formula1>
      <formula2>10</formula2>
    </dataValidation>
    <dataValidation type="whole" showInputMessage="1" showErrorMessage="1" errorTitle="Invalid Data" error="Please enter a number to show how many moving violations (speeding tickets, etc.) a driver can show on the MVR and still qualify for work." promptTitle="Tip" prompt="Please enter a number to show how many moving violations (speeding tickets, etc.) a driver can show on the MVR and still qualify for work." sqref="C79" xr:uid="{00000000-0002-0000-0000-00001A000000}">
      <formula1>0</formula1>
      <formula2>9</formula2>
    </dataValidation>
    <dataValidation type="whole" showInputMessage="1" showErrorMessage="1" errorTitle="Invalid Data" error="Please enter a number to show how many accidents a driver can show on the MVR and still qualify for work." promptTitle="Tip" prompt="Please enter a number to show how many accidents a driver can show on the MVR and still qualify for work." sqref="C80" xr:uid="{00000000-0002-0000-0000-00001B000000}">
      <formula1>0</formula1>
      <formula2>7</formula2>
    </dataValidation>
    <dataValidation allowBlank="1" showInputMessage="1" showErrorMessage="1" promptTitle="Tip" prompt="If you have a Safety Manager, provide name and years of experience in that role." sqref="C82:C83" xr:uid="{78221B92-0857-4B42-A82D-BC1C15C5C587}"/>
    <dataValidation type="list" showInputMessage="1" showErrorMessage="1" errorTitle="Invalid Data" error="You must select your answer from the drop-down menu.  Click the down-arrow button to the right." promptTitle="Tip" prompt="Written agreements are fundamental to a defensible IC model.  If you need a referral to professionals who can help you develop your own agreement, let us know._x000a__x000a_Select your answer from the drop-down menu.  Click the down-arrow button to the right." sqref="G32" xr:uid="{00000000-0002-0000-0000-00001E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A4DD supports drivers with helpers or subcontracted drivers of their own. We need to discuss with you how these other workers get protected and if they should join too_x000a__x000a_Select your answer from the drop-down menu.  Click the down-arrow button to the right." sqref="G39" xr:uid="{00000000-0002-0000-0000-00001F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The ability to choose work is a hallmark of independence._x000a__x000a_Select your answer from the drop-down menu.  Click the down-arrow button to the right." sqref="G33" xr:uid="{00000000-0002-0000-0000-000021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Consider how you arrive at terms with other independent vendors when adopting a procedure for delivery drivers._x000a__x000a_Select your answer from the drop-down menu.  Click the down-arrow button to the right." sqref="G34" xr:uid="{00000000-0002-0000-0000-000022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Normally, independent vendors are responsible for their own expenses and are left to work out basic aspects of their business on their own._x000a__x000a_Select your answer from the drop-down menu.  Click the down-arrow button to the right." sqref="G35" xr:uid="{00000000-0002-0000-0000-000023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While it is important not to exert more control or oversight than is absolutely necessary, we can help your drivers meet basic standards of appearance._x000a__x000a_Select your answer from the drop-down menu.  Click the down-arrow button to the right." sqref="G26" xr:uid="{00000000-0002-0000-0000-000026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It is important not to exert more control or oversight than is absolutely necessary.  Signage also raises the risk of being dragged into litigation after an accident._x000a__x000a_Select your answer from the drop-down menu.  Click the down-arrow button to the right." sqref="G28" xr:uid="{00000000-0002-0000-0000-000027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Treat drivers as mini-companies. If another delivery company handled some of your overflow, would you prohibit it from future work for those customers? _x000a__x000a_Select your answer from the drop-down menu.  Click the down-arrow button to the right." sqref="G42" xr:uid="{00000000-0002-0000-0000-00002A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Requiring training and providing training are not the same. Setting contract standards for drivers to meet independently is preferable._x000a__x000a_Select your answer from the drop-down menu.  Click the down-arrow button to the right." sqref="G28" xr:uid="{00000000-0002-0000-0000-00002D000000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Independent vendors normally source their own supplies and equipment and are left to work out basic aspects of their business on their own._x000a__x000a_Select your answer from the drop-down menu.  Click the down-arrow button to the right." sqref="G41" xr:uid="{BF254E89-F875-4E00-94C7-3442C2AF0B18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Other than passing on customer requirements, it is important not to exert more control or oversight than is absolutely necessary._x000a__x000a_Select your answer from the drop-down menu.  Click the down-arrow button to the right." sqref="G25" xr:uid="{50D3EE0E-D382-482E-BA8F-CFB4274F5559}">
      <formula1>YesNo</formula1>
    </dataValidation>
    <dataValidation type="list" showInputMessage="1" showErrorMessage="1" errorTitle="Invalid Data" error="You must select your answer from the drop-down menu.  Click the down-arrow button to the right." promptTitle="Tip" prompt="Do you review a driver's MVR and evaluate at least 3 years of data? _x000a__x000a_Select your answer from the drop-down menu.  Click the down-arrow button to the right." sqref="C77" xr:uid="{161AC944-1CB0-4DF3-9711-1F04805A4756}">
      <formula1>YesNo</formula1>
    </dataValidation>
    <dataValidation type="decimal" operator="lessThanOrEqual" showInputMessage="1" showErrorMessage="1" errorTitle="Invalid Data" error="Please enter a number from 0 to 100 percent.  _x000a__x000a_Your answers should add up to 100%." promptTitle="Tip" prompt="Your answers to the 6 options in this section should add up to 100%." sqref="G74:G79" xr:uid="{00000000-0002-0000-0000-000013000000}">
      <formula1>100</formula1>
    </dataValidation>
    <dataValidation type="list" showInputMessage="1" showErrorMessage="1" errorTitle="Invalid Data" error="You must select your answer from the drop-down menu.  Click the down-arrow button to the right." promptTitle="Tip" prompt="Applications and enrollment forms are typically associated with employment relationships, though there are legitimate ways to gather data from independent vendors._x000a__x000a_Select your answer from the drop-down menu.  Click the down-arrow button to the right." sqref="G40:G42" xr:uid="{00000000-0002-0000-0000-000020000000}">
      <formula1>YesNo</formula1>
    </dataValidation>
    <dataValidation type="whole" operator="greaterThanOrEqual" allowBlank="1" showInputMessage="1" showErrorMessage="1" errorTitle="Data Required:" error="This data field cannot be left blank." promptTitle="Tip:" prompt="If none, please type &quot;0&quot;." sqref="G16" xr:uid="{81C585E4-849E-4F92-950D-C67F889F1C6F}">
      <formula1>0</formula1>
    </dataValidation>
    <dataValidation operator="greaterThanOrEqual" showInputMessage="1" showErrorMessage="1" errorTitle="Invalid Data" error="This field should not be left blank.  If none, type &quot;0&quot;." promptTitle="Tip" prompt="Enter your 7-digit USDOT #, or your 6-digit MC Docket #.  _x000a_No extra characters please.  If none, type &quot;none&quot;." sqref="G12" xr:uid="{5EFAB2D0-A140-4650-A906-87EB3FD7B45B}"/>
    <dataValidation type="whole" operator="greaterThan" showInputMessage="1" showErrorMessage="1" promptTitle="Tip" prompt="Provide your estimated revenues for the coming 12 months.  " sqref="G9" xr:uid="{AE44FA07-A7F5-448F-9367-27CDB5D7F15B}">
      <formula1>10000</formula1>
    </dataValidation>
    <dataValidation type="decimal" operator="greaterThanOrEqual" allowBlank="1" showInputMessage="1" showErrorMessage="1" promptTitle="Tip" prompt="Enter number showing how many years you have been in the delivery business.  Use &quot;0&quot; if you are just starting out." sqref="G8" xr:uid="{BBA3A87E-C76D-4CCC-9E85-2DC9FAA15EA8}">
      <formula1>0</formula1>
    </dataValidation>
    <dataValidation allowBlank="1" showInputMessage="1" showErrorMessage="1" promptTitle="Tip" prompt="Give detail on IC use of company vehicles, vehicles you rent, or forklifts. " sqref="F84:G84" xr:uid="{E6D77297-E747-4711-BD3E-B0FF3900192B}"/>
    <dataValidation type="whole" operator="greaterThanOrEqual" allowBlank="1" showInputMessage="1" showErrorMessage="1" errorTitle="Invalid Data" error="Enter a whole number.  If none, enter &quot;0&quot;." promptTitle="Tip" prompt="How many operate bikes, e-bikes, motorcycles, scooters, etc.  _x000a_If none, enter &quot;0&quot;." sqref="G53" xr:uid="{CBC36A0B-8DBD-46C1-9A97-572C1C5C556C}">
      <formula1>0</formula1>
    </dataValidation>
    <dataValidation allowBlank="1" showInputMessage="1" showErrorMessage="1" promptTitle="For example" prompt="Perhaps employees drive routes while ICs handle on-demand work." sqref="F65:G65" xr:uid="{39DD92BF-658F-4F15-BC5A-9D56E03CC4AD}"/>
    <dataValidation allowBlank="1" showInputMessage="1" showErrorMessage="1" promptTitle="Note:" prompt="TPA stands for Third-Party Administrator. _x000a_PEO stands for Professional Employer Organization (similar to employee leasing)." sqref="F68:G68" xr:uid="{E21E68B0-F7DA-4013-B016-4D5EA64F75A5}"/>
    <dataValidation type="decimal" operator="lessThanOrEqual" allowBlank="1" showInputMessage="1" showErrorMessage="1" errorTitle="Invalid Data" error="Enter a whole number.  If none, enter &quot;0&quot;." promptTitle="Tip" prompt="If none, enter &quot;0&quot;." sqref="G54:G58" xr:uid="{829E82FD-2C60-43A2-86FB-0C297891CC0F}">
      <formula1>100</formula1>
    </dataValidation>
    <dataValidation type="textLength" operator="greaterThanOrEqual" showInputMessage="1" showErrorMessage="1" errorTitle="Data Required:" error="This field should not be left blank." promptTitle="Tip:" prompt="Input a state name or abbreviation or type &quot;none&quot; or &quot;n/a&quot;." sqref="G19" xr:uid="{421D7D61-B225-47BB-AE51-01DF1A693567}">
      <formula1>1</formula1>
    </dataValidation>
    <dataValidation type="whole" operator="greaterThanOrEqual" showInputMessage="1" showErrorMessage="1" errorTitle="Data Required" error="This data field cannot be left blank." sqref="G18" xr:uid="{DFE6EEF3-D325-41BB-BB06-B6DA342328AC}">
      <formula1>1</formula1>
    </dataValidation>
    <dataValidation type="whole" operator="greaterThanOrEqual" showInputMessage="1" showErrorMessage="1" errorTitle="Data Required:" error="This data field cannot be left blank." promptTitle="Tip:" prompt="If none, please type &quot;0&quot;." sqref="G20" xr:uid="{930C71BF-8BF1-4070-AE11-A84890CEFBC1}">
      <formula1>0</formula1>
    </dataValidation>
    <dataValidation type="whole" operator="greaterThanOrEqual" showInputMessage="1" showErrorMessage="1" errorTitle="Invalid Data" error="This field should not be left blank.  If none, type &quot;0&quot;." promptTitle="Tip" prompt="Include offices, warehouses and terminals, etc. owned or leased by your company._x000a_" sqref="G11" xr:uid="{73960D10-3871-4BE9-A446-A50434E7F18C}">
      <formula1>1</formula1>
    </dataValidation>
    <dataValidation type="whole" operator="greaterThan" showInputMessage="1" showErrorMessage="1" promptTitle="Tip" prompt="Take out revenues from storage, logistics, brokering or other non-delivery services." sqref="G10" xr:uid="{7AEE578A-2A77-4C28-A08A-A2F443CBEA43}">
      <formula1>10000</formula1>
    </dataValidation>
    <dataValidation type="list" showInputMessage="1" showErrorMessage="1" errorTitle="Invalid Data" error="You must select your answer from the drop-down menu.  Click the down-arrow button to the right." promptTitle="Tip" prompt="Select your answer from the drop-down menu.  Click the down-arrow button to the right." sqref="G105:G106 C111:C113 C115:C117 G111 G113:G117" xr:uid="{80F954AD-F330-4A32-8DDE-B2AB73F793F4}">
      <formula1>Interest</formula1>
    </dataValidation>
    <dataValidation type="list" showInputMessage="1" showErrorMessage="1" errorTitle="Invalid Data" error="You must select your answer from the drop-down menu.  Click the down-arrow button to the right." promptTitle="Tip" prompt="Such as Occupational Accident, Cargo, General Liability, Auto, etc.  _x000a_Select your answer from the drop-down menu.  Click the down-arrow button to the right." sqref="C105" xr:uid="{170AA565-9F81-4884-9EDD-2643B49A66A7}">
      <formula1>Interest</formula1>
    </dataValidation>
    <dataValidation type="list" showInputMessage="1" showErrorMessage="1" errorTitle="Invalid Data" error="You must select your answer from the drop-down menu.  Click the down-arrow button to the right." promptTitle="Tip" prompt="Including life insurance, dental, vision, disability, etc._x000a__x000a_Select your answer from the drop-down menu.  Click the down-arrow button to the right." sqref="C106" xr:uid="{FF8E5F77-FD34-4C5D-92E7-EA11269D72D3}">
      <formula1>Interest</formula1>
    </dataValidation>
    <dataValidation type="list" showInputMessage="1" showErrorMessage="1" errorTitle="Invalid Data" error="You must select your answer from the drop-down menu.  Click the down-arrow button to the right." promptTitle="Tip" prompt="Such as the fundamentals of running your own business, customer focus, time/work habits, and interpersonal skills.  _x000a_Select your answer from the drop-down menu.  Click the down-arrow button to the right." sqref="C109" xr:uid="{A7B922E3-8D16-4212-AD88-A07871EBEB94}">
      <formula1>Interest</formula1>
    </dataValidation>
    <dataValidation type="list" showInputMessage="1" showErrorMessage="1" errorTitle="Invalid Data" error="You must select your answer from the drop-down menu.  Click the down-arrow button to the right." promptTitle="Tip" prompt="Use for Veteran Refresher training as well.  _x000a_Select your answer from the drop-down menu.  Click the down-arrow button to the right." sqref="C110" xr:uid="{9A573D76-1084-47AF-85C5-A12AFBAC7076}">
      <formula1>Interest</formula1>
    </dataValidation>
    <dataValidation type="list" showInputMessage="1" showErrorMessage="1" errorTitle="Invalid Data" error="You must select your answer from the drop-down menu.  Click the down-arrow button to the right." promptTitle="Tip" prompt="From advertising and a special load board._x000a__x000a_Select your answer from the drop-down menu.  Click the down-arrow button to the right." sqref="C114" xr:uid="{92377691-E250-4A62-B83F-0031E1E723FC}">
      <formula1>Interest</formula1>
    </dataValidation>
    <dataValidation allowBlank="1" showInputMessage="1" showErrorMessage="1" promptTitle="Tip" sqref="B108" xr:uid="{3B03D43B-E126-48FB-B4D9-DFC76CD99EA6}"/>
    <dataValidation type="list" showInputMessage="1" showErrorMessage="1" errorTitle="Invalid Data" error="You must select your answer from the drop-down menu.  Click the down-arrow button to the right." promptTitle="Tip" prompt="Such as medical (HIPAA, Bloodborne Pathogens, FWA, Radioactive Meds), home goods (Appliance, Furniture, Sporting Goods), Food Delivery, Dangerous Goods/HazMat, etc._x000a__x000a_Select your answer from the drop-down menu.  Click the down-arrow button to the right." sqref="C107" xr:uid="{2D445405-C0FE-4383-9E7F-AAAF07714994}">
      <formula1>Interest</formula1>
    </dataValidation>
    <dataValidation type="list" showInputMessage="1" showErrorMessage="1" errorTitle="Invalid Data" error="You must select your answer from the drop-down menu.  Click the down-arrow button to the right." promptTitle="Tip" prompt="Prevent accidents to lower insurance and other costs.  _x000a__x000a_Select your answer from the drop-down menu.  Click the down-arrow button to the right." sqref="C108" xr:uid="{9DDAE47C-2158-4C02-823F-ED283C0A3B63}">
      <formula1>Interest</formula1>
    </dataValidation>
    <dataValidation type="whole" operator="greaterThanOrEqual" allowBlank="1" showInputMessage="1" showErrorMessage="1" errorTitle="Data Required:" error="This data field cannot be left blank." sqref="G14" xr:uid="{315E28B2-F007-4373-AB25-7C339209331A}">
      <formula1>0</formula1>
    </dataValidation>
    <dataValidation type="textLength" operator="greaterThanOrEqual" showInputMessage="1" showErrorMessage="1" errorTitle="Data Required" error="This data field cannot be left blank." promptTitle="Tip:" prompt="Input state name or abbreviation." sqref="G17" xr:uid="{20697F5E-C943-49C0-8740-1411191F72D7}">
      <formula1>2</formula1>
    </dataValidation>
    <dataValidation type="whole" operator="greaterThanOrEqual" allowBlank="1" showInputMessage="1" showErrorMessage="1" errorTitle="Data Required" error="This data field cannot be left blank." promptTitle="Tip:" prompt="If none, please type &quot;0&quot;." sqref="G15" xr:uid="{4526286E-BDDE-4F1C-B61A-14B6DF1C52E6}">
      <formula1>0</formula1>
    </dataValidation>
    <dataValidation type="list" showInputMessage="1" showErrorMessage="1" errorTitle="Invalid Data" error="You must select your answer from the drop-down menu.  Click the down-arrow button to the right." promptTitle="Tip" prompt="Providing training is not the same as requiring training. Setting contract standards for drivers to meet independently is preferable._x000a__x000a_Select your answer from the drop-down menu.  Click the down-arrow button to the right." sqref="G27" xr:uid="{C442DB9A-14D0-41E6-AE9F-82315B2B726B}">
      <formula1>YesNo</formula1>
    </dataValidation>
    <dataValidation allowBlank="1" showInputMessage="1" showErrorMessage="1" promptTitle="Tip" prompt="Give detail on HazMat ops or IC work in warehouse/storage areas." sqref="F62:G62" xr:uid="{E3AE2E68-F570-4863-A1C0-7936AF549A9C}"/>
    <dataValidation type="list" showInputMessage="1" showErrorMessage="1" errorTitle="Invalid Data" error="You must select your answer from the drop-down menu.  Click the down-arrow button to the right." promptTitle="Tip" prompt="A4DD can take the chore of dealing with driver compliance deadlines off your plate. _x000a__x000a_Select your answer from the drop-down menu.  Click the down-arrow button to the right." sqref="G112" xr:uid="{EBD01516-38C0-4351-BDD7-442C1F83E91C}">
      <formula1>Interest</formula1>
    </dataValidation>
  </dataValidations>
  <printOptions horizontalCentered="1"/>
  <pageMargins left="0.4" right="0.4" top="0.4" bottom="0.4" header="0.5" footer="0.5"/>
  <pageSetup paperSize="5" scale="93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880" yWindow="1076" count="1">
        <x14:dataValidation type="list" showInputMessage="1" showErrorMessage="1" errorTitle="Invalid Data" error="You must select your answer from the drop-down menu.  Click the down-arrow button to the right." promptTitle="Tip" prompt="Select your answer from the drop-down menu.  Click the down-arrow button to the right." xr:uid="{B66C175C-DC70-426A-8F75-A55F7A7A289A}">
          <x14:formula1>
            <xm:f>Sheet1!$A$109:$A$111</xm:f>
          </x14:formula1>
          <xm:sqref>G108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9"/>
  <sheetViews>
    <sheetView workbookViewId="0">
      <selection activeCell="C36" sqref="C36"/>
    </sheetView>
  </sheetViews>
  <sheetFormatPr defaultRowHeight="12.75" x14ac:dyDescent="0.35"/>
  <cols>
    <col min="1" max="1" width="27.1328125" customWidth="1"/>
    <col min="2" max="3" width="27.59765625" customWidth="1"/>
    <col min="4" max="4" width="3.06640625" customWidth="1"/>
    <col min="5" max="6" width="24.59765625" customWidth="1"/>
    <col min="7" max="12" width="8.59765625" customWidth="1"/>
  </cols>
  <sheetData>
    <row r="1" spans="1:12" ht="12" customHeight="1" thickBot="1" x14ac:dyDescent="0.4">
      <c r="A1" s="78" t="s">
        <v>126</v>
      </c>
      <c r="B1" s="79" t="s">
        <v>128</v>
      </c>
      <c r="C1" s="79" t="s">
        <v>129</v>
      </c>
      <c r="E1" t="s">
        <v>80</v>
      </c>
      <c r="F1" t="s">
        <v>64</v>
      </c>
    </row>
    <row r="2" spans="1:12" ht="12" customHeight="1" x14ac:dyDescent="0.35">
      <c r="A2" s="80" t="str">
        <f>IF(Company_Profile!C6="", "Businessr Name on C-6 - blank","")</f>
        <v>Businessr Name on C-6 - blank</v>
      </c>
      <c r="B2" s="80" t="str">
        <f>IF(Company_Profile!G14="", "Total Drivers on line 14-G - blank","")</f>
        <v>Total Drivers on line 14-G - blank</v>
      </c>
      <c r="C2" s="80" t="str">
        <f>IF(Company_Profile!C50="", "Descr. of Ops on 50C - blank","")</f>
        <v>Descr. of Ops on 50C - blank</v>
      </c>
      <c r="E2" s="93"/>
      <c r="F2" s="163"/>
      <c r="G2" s="164"/>
      <c r="H2" s="164"/>
      <c r="I2" s="164"/>
      <c r="J2" s="164"/>
      <c r="K2" s="164"/>
      <c r="L2" s="165"/>
    </row>
    <row r="3" spans="1:12" ht="12" customHeight="1" x14ac:dyDescent="0.35">
      <c r="A3" s="80" t="str">
        <f>IF(Company_Profile!C7="", "Owners Name on C-7 - blank","")</f>
        <v>Owners Name on C-7 - blank</v>
      </c>
      <c r="B3" s="80" t="str">
        <f>IF(Company_Profile!G15="", "P/T Drvrs on 15-G - blank",IF(Company_Profile!G15&gt;0,"Flag on line 15-G: P/T Drvrs Used",""))</f>
        <v>P/T Drvrs on 15-G - blank</v>
      </c>
      <c r="C3" s="80" t="str">
        <f>IF(Company_Profile!C53="", "% &lt;3 hrs on line 53C - blank","")</f>
        <v>% &lt;3 hrs on line 53C - blank</v>
      </c>
      <c r="E3" s="94"/>
      <c r="F3" s="157"/>
      <c r="G3" s="158"/>
      <c r="H3" s="158"/>
      <c r="I3" s="158"/>
      <c r="J3" s="158"/>
      <c r="K3" s="158"/>
      <c r="L3" s="159"/>
    </row>
    <row r="4" spans="1:12" ht="12" customHeight="1" x14ac:dyDescent="0.35">
      <c r="A4" s="80" t="str">
        <f>IF(Company_Profile!C9="", "HQ St. Address on C-9 - blank","")</f>
        <v>HQ St. Address on C-9 - blank</v>
      </c>
      <c r="B4" s="80" t="str">
        <f>IF(Company_Profile!G16="", "#Helpers on 16-G - blank",IF(Company_Profile!G16&gt;0,"Flag on line 16-G: Helpers Used",""))</f>
        <v>#Helpers on 16-G - blank</v>
      </c>
      <c r="C4" s="80" t="str">
        <f>IF(Company_Profile!C54="", "% same day on 54C - blank","")</f>
        <v>% same day on 54C - blank</v>
      </c>
      <c r="E4" s="94"/>
      <c r="F4" s="157"/>
      <c r="G4" s="158"/>
      <c r="H4" s="158"/>
      <c r="I4" s="158"/>
      <c r="J4" s="158"/>
      <c r="K4" s="158"/>
      <c r="L4" s="159"/>
    </row>
    <row r="5" spans="1:12" ht="12" customHeight="1" x14ac:dyDescent="0.35">
      <c r="A5" s="80" t="str">
        <f>IF(Company_Profile!C10="", "HQ City on C-10 - blank","")</f>
        <v>HQ City on C-10 - blank</v>
      </c>
      <c r="B5" s="80" t="str">
        <f>IF(Company_Profile!G17="", "#1 drvrs State on line 17-G - blank","")</f>
        <v>#1 drvrs State on line 17-G - blank</v>
      </c>
      <c r="C5" s="80" t="str">
        <f>IF(Company_Profile!C55="", "% overnight on 55C - blank","")</f>
        <v>% overnight on 55C - blank</v>
      </c>
      <c r="E5" s="94"/>
      <c r="F5" s="157"/>
      <c r="G5" s="158"/>
      <c r="H5" s="158"/>
      <c r="I5" s="158"/>
      <c r="J5" s="158"/>
      <c r="K5" s="158"/>
      <c r="L5" s="159"/>
    </row>
    <row r="6" spans="1:12" ht="12" customHeight="1" x14ac:dyDescent="0.35">
      <c r="A6" s="80" t="str">
        <f>IF(Company_Profile!C11="", "HQ State on C-11 - blank","")</f>
        <v>HQ State on C-11 - blank</v>
      </c>
      <c r="B6" s="80" t="str">
        <f>IF(Company_Profile!G18="", "# Drvrs in #1 state on 18-G - blank","")</f>
        <v># Drvrs in #1 state on 18-G - blank</v>
      </c>
      <c r="C6" s="80" t="str">
        <f>IF(Company_Profile!C56="","% longer on line 56C - blank",IF(Company_Profile!C56&gt;0.1,"Flag on line 56 - long-haul?",""))</f>
        <v>% longer on line 56C - blank</v>
      </c>
      <c r="E6" s="94"/>
      <c r="F6" s="157"/>
      <c r="G6" s="158"/>
      <c r="H6" s="158"/>
      <c r="I6" s="158"/>
      <c r="J6" s="158"/>
      <c r="K6" s="158"/>
      <c r="L6" s="159"/>
    </row>
    <row r="7" spans="1:12" ht="12" customHeight="1" x14ac:dyDescent="0.35">
      <c r="A7" s="80" t="str">
        <f>IF(Company_Profile!C12="", "HQ Zip on C-12 - blank","")</f>
        <v>HQ Zip on C-12 - blank</v>
      </c>
      <c r="B7" s="80" t="str">
        <f>IF(Company_Profile!G19="", "#2 drvrs State on line 19-G - blank","")</f>
        <v>#2 drvrs State on line 19-G - blank</v>
      </c>
      <c r="C7" s="80" t="str">
        <f>IF(Company_Profile!C59="", "% &lt; 50lbs on line 59C - blank","")</f>
        <v>% &lt; 50lbs on line 59C - blank</v>
      </c>
      <c r="E7" s="94"/>
      <c r="F7" s="157"/>
      <c r="G7" s="158"/>
      <c r="H7" s="158"/>
      <c r="I7" s="158"/>
      <c r="J7" s="158"/>
      <c r="K7" s="158"/>
      <c r="L7" s="159"/>
    </row>
    <row r="8" spans="1:12" ht="12" customHeight="1" thickBot="1" x14ac:dyDescent="0.4">
      <c r="A8" s="80" t="str">
        <f>IF(Company_Profile!C14="", "Signor Name on C-14 - blank","")</f>
        <v>Signor Name on C-14 - blank</v>
      </c>
      <c r="B8" s="80" t="str">
        <f>IF(Company_Profile!G20="", "# Drvrs in #2 state on 20-G - blank","")</f>
        <v># Drvrs in #2 state on 20-G - blank</v>
      </c>
      <c r="C8" s="80" t="str">
        <f>IF(Company_Profile!C60="", "% 51+ lbs on line 60C - blank","")</f>
        <v>% 51+ lbs on line 60C - blank</v>
      </c>
      <c r="E8" s="94"/>
      <c r="F8" s="157"/>
      <c r="G8" s="158"/>
      <c r="H8" s="158"/>
      <c r="I8" s="158"/>
      <c r="J8" s="158"/>
      <c r="K8" s="158"/>
      <c r="L8" s="159"/>
    </row>
    <row r="9" spans="1:12" ht="12" customHeight="1" x14ac:dyDescent="0.35">
      <c r="A9" s="80" t="str">
        <f>IF(Company_Profile!C15="", "Signor email on C-15 - blank","")</f>
        <v>Signor email on C-15 - blank</v>
      </c>
      <c r="B9" s="79" t="s">
        <v>130</v>
      </c>
      <c r="C9" s="80" t="str">
        <f>IF(Company_Profile!C61="", "% 101+ lbs on line 61C - blank","")</f>
        <v>% 101+ lbs on line 61C - blank</v>
      </c>
      <c r="E9" s="94"/>
      <c r="F9" s="157"/>
      <c r="G9" s="158"/>
      <c r="H9" s="158"/>
      <c r="I9" s="158"/>
      <c r="J9" s="158"/>
      <c r="K9" s="158"/>
      <c r="L9" s="159"/>
    </row>
    <row r="10" spans="1:12" ht="12" customHeight="1" x14ac:dyDescent="0.35">
      <c r="A10" s="80" t="str">
        <f>IF(Company_Profile!C16="", "Signor Phone on C-16 - blank","")</f>
        <v>Signor Phone on C-16 - blank</v>
      </c>
      <c r="B10" s="80" t="str">
        <f>IF(Company_Profile!C73="","Min Age on 73C - blank",IF(Company_Profile!C73&lt;21,"Flag on line 73C: Min Age &lt;21",""))</f>
        <v>Min Age on 73C - blank</v>
      </c>
      <c r="C10" s="80" t="str">
        <f>IF(Company_Profile!C62="", "% 201+ lbs on line 62C - blank","")</f>
        <v>% 201+ lbs on line 62C - blank</v>
      </c>
      <c r="E10" s="94"/>
      <c r="F10" s="157"/>
      <c r="G10" s="158"/>
      <c r="H10" s="158"/>
      <c r="I10" s="158"/>
      <c r="J10" s="158"/>
      <c r="K10" s="158"/>
      <c r="L10" s="159"/>
    </row>
    <row r="11" spans="1:12" ht="12" customHeight="1" x14ac:dyDescent="0.35">
      <c r="A11" s="80" t="str">
        <f>IF(Company_Profile!C17="", "Signor title on C-17 - blank","")</f>
        <v>Signor title on C-17 - blank</v>
      </c>
      <c r="B11" s="80" t="str">
        <f>IF(Company_Profile!C74="","Max Age on line 74C - blank",IF(Company_Profile!C74&gt;70,"Flag on line 74C: Max Age &gt; 70",""))</f>
        <v>Max Age on line 74C - blank</v>
      </c>
      <c r="C11" s="80" t="str">
        <f>IF(Company_Profile!C61+Company_Profile!C62&gt;0.2, "Flag on 61/62-C: &gt;20% Hvy Pkgs",IF(Company_Profile!C62&gt;0.1, "Flag on 62: &gt;10% 200+lb Pkgs",""))</f>
        <v/>
      </c>
      <c r="E11" s="94"/>
      <c r="F11" s="157"/>
      <c r="G11" s="158"/>
      <c r="H11" s="158"/>
      <c r="I11" s="158"/>
      <c r="J11" s="158"/>
      <c r="K11" s="158"/>
      <c r="L11" s="159"/>
    </row>
    <row r="12" spans="1:12" ht="12" customHeight="1" x14ac:dyDescent="0.35">
      <c r="A12" s="80" t="str">
        <f>IF(Company_Profile!C18="", "Manages Drivers? on C-18 - blank","")</f>
        <v>Manages Drivers? on C-18 - blank</v>
      </c>
      <c r="B12" s="80" t="str">
        <f>IF(Company_Profile!C75="","Min Yrs w/DL on line 75C - blank",IF(Company_Profile!C75&lt;3,"Flag on line 75C: &lt;3 Yrs Lic.",""))</f>
        <v>Min Yrs w/DL on line 75C - blank</v>
      </c>
      <c r="C12" s="80" t="str">
        <f>IF(Company_Profile!C65="", "% &lt;50 mi on line 65C - blank","")</f>
        <v>% &lt;50 mi on line 65C - blank</v>
      </c>
      <c r="E12" s="94"/>
      <c r="F12" s="157"/>
      <c r="G12" s="158"/>
      <c r="H12" s="158"/>
      <c r="I12" s="158"/>
      <c r="J12" s="158"/>
      <c r="K12" s="158"/>
      <c r="L12" s="159"/>
    </row>
    <row r="13" spans="1:12" ht="12" customHeight="1" x14ac:dyDescent="0.35">
      <c r="A13" s="80" t="str">
        <f>IF(Company_Profile!C18="No", IF(Company_Profile!C19="", "No Drvr. Mgr. details on 19-C",""),"")</f>
        <v/>
      </c>
      <c r="B13" s="80" t="str">
        <f>IF(Company_Profile!C76="","Min Deliv Exper on 76C - blank",IF(Company_Profile!C76&lt;1,"Flag on 76C: &lt;1 Yrs Deliv Exper.",""))</f>
        <v>Min Deliv Exper on 76C - blank</v>
      </c>
      <c r="C13" s="80" t="str">
        <f>IF(Company_Profile!C66="", "% 51+ mi on line 66C - blank","")</f>
        <v>% 51+ mi on line 66C - blank</v>
      </c>
      <c r="E13" s="94"/>
      <c r="F13" s="157"/>
      <c r="G13" s="158"/>
      <c r="H13" s="158"/>
      <c r="I13" s="158"/>
      <c r="J13" s="158"/>
      <c r="K13" s="158"/>
      <c r="L13" s="159"/>
    </row>
    <row r="14" spans="1:12" ht="12" customHeight="1" x14ac:dyDescent="0.35">
      <c r="A14" s="80" t="str">
        <f>IF(Company_Profile!G6="", "Today's Date on line G-6 - blank","")</f>
        <v>Today's Date on line G-6 - blank</v>
      </c>
      <c r="B14" s="80" t="str">
        <f>IF(Company_Profile!C77="","MVR Chk 3+ Yrs on 77C - blank",IF(Company_Profile!C77="No","Flag on line 77: MVR chk 3+ yrs",""))</f>
        <v>MVR Chk 3+ Yrs on 77C - blank</v>
      </c>
      <c r="C14" s="80" t="str">
        <f>IF(Company_Profile!C67="", "% 101+ mi on line 67C - blank","")</f>
        <v>% 101+ mi on line 67C - blank</v>
      </c>
      <c r="E14" s="94"/>
      <c r="F14" s="157"/>
      <c r="G14" s="158"/>
      <c r="H14" s="158"/>
      <c r="I14" s="158"/>
      <c r="J14" s="158"/>
      <c r="K14" s="158"/>
      <c r="L14" s="159"/>
    </row>
    <row r="15" spans="1:12" ht="12" customHeight="1" x14ac:dyDescent="0.35">
      <c r="A15" s="80" t="str">
        <f>IF(Company_Profile!G7="", "Owner Drives? on line 7-G - blank",IF(Company_Profile!G7="Yes","Flag on line 7-G: Owner Drives",""))</f>
        <v>Owner Drives? on line 7-G - blank</v>
      </c>
      <c r="B15" s="80" t="str">
        <f>IF(Company_Profile!C78="","MVR rechecks on 78C - blank",IF(Company_Profile!C78="No","Flag on line 78C: MVR rechecks",""))</f>
        <v>MVR rechecks on 78C - blank</v>
      </c>
      <c r="C15" s="80" t="str">
        <f>IF(Company_Profile!C68="", "% 201+ mi on line 68C - blank","")</f>
        <v>% 201+ mi on line 68C - blank</v>
      </c>
      <c r="E15" s="94"/>
      <c r="F15" s="157"/>
      <c r="G15" s="158"/>
      <c r="H15" s="158"/>
      <c r="I15" s="158"/>
      <c r="J15" s="158"/>
      <c r="K15" s="158"/>
      <c r="L15" s="159"/>
    </row>
    <row r="16" spans="1:12" ht="12" customHeight="1" x14ac:dyDescent="0.35">
      <c r="A16" s="80" t="str">
        <f>IF(Company_Profile!G8="", "Years in Biz on 8-G - blank","")</f>
        <v>Years in Biz on 8-G - blank</v>
      </c>
      <c r="B16" s="80" t="str">
        <f>IF(Company_Profile!C79="","Max Violations on 79C - blank",IF(Company_Profile!C79&gt;3,"Flag on line 79C: Max Viol. &gt;3",""))</f>
        <v>Max Violations on 79C - blank</v>
      </c>
      <c r="C16" s="80" t="str">
        <f>IF(Company_Profile!C67+Company_Profile!C68&gt;0.2, "Flag on 67/68-C: &gt;20% 100+mi",IF(Company_Profile!C68&gt;0.1, "Flag on 68C: &gt;10% 200+ mi",""))</f>
        <v/>
      </c>
      <c r="E16" s="94"/>
      <c r="F16" s="157"/>
      <c r="G16" s="158"/>
      <c r="H16" s="158"/>
      <c r="I16" s="158"/>
      <c r="J16" s="158"/>
      <c r="K16" s="158"/>
      <c r="L16" s="159"/>
    </row>
    <row r="17" spans="1:12" ht="12" customHeight="1" x14ac:dyDescent="0.35">
      <c r="A17" s="80" t="str">
        <f>IF(Company_Profile!G9="", "Ann Revenues on line 9-G - blank","")</f>
        <v>Ann Revenues on line 9-G - blank</v>
      </c>
      <c r="B17" s="82" t="str">
        <f>IF(Company_Profile!C80="","Max Accid on line 80C - blank",IF(Company_Profile!C80&gt;2,"Flag on line 80C: Max Accid. &gt;2",""))</f>
        <v>Max Accid on line 80C - blank</v>
      </c>
      <c r="C17" s="105" t="s">
        <v>100</v>
      </c>
      <c r="E17" s="94"/>
      <c r="F17" s="157"/>
      <c r="G17" s="158"/>
      <c r="H17" s="158"/>
      <c r="I17" s="158"/>
      <c r="J17" s="158"/>
      <c r="K17" s="158"/>
      <c r="L17" s="159"/>
    </row>
    <row r="18" spans="1:12" ht="12" customHeight="1" x14ac:dyDescent="0.35">
      <c r="A18" s="80" t="str">
        <f>IF(Company_Profile!G10="", "Deliv. Revenues on 10-G - blank","")</f>
        <v>Deliv. Revenues on 10-G - blank</v>
      </c>
      <c r="B18" s="82" t="str">
        <f>IF(Company_Profile!C82="","IC Safety Measures on 82C - blank")</f>
        <v>IC Safety Measures on 82C - blank</v>
      </c>
      <c r="C18" s="80" t="str">
        <f>IF(Company_Profile!G52="", "# owned/lsd vehs on 52G - blank","")</f>
        <v># owned/lsd vehs on 52G - blank</v>
      </c>
      <c r="E18" s="94"/>
      <c r="F18" s="157"/>
      <c r="G18" s="158"/>
      <c r="H18" s="158"/>
      <c r="I18" s="158"/>
      <c r="J18" s="158"/>
      <c r="K18" s="158"/>
      <c r="L18" s="159"/>
    </row>
    <row r="19" spans="1:12" ht="12" customHeight="1" x14ac:dyDescent="0.35">
      <c r="A19" s="80" t="str">
        <f>IF(Company_Profile!G11="", "# Co. Locations on 11-G - blank","")</f>
        <v># Co. Locations on 11-G - blank</v>
      </c>
      <c r="B19" s="82"/>
      <c r="C19" s="80" t="str">
        <f>IF(Company_Profile!G53="", "Non-Cars/Trks on 53G - blank",IF(Company_Profile!G53&gt;0, "Flag on 53G: 2-Wheeled Ops",""))</f>
        <v>Non-Cars/Trks on 53G - blank</v>
      </c>
      <c r="E19" s="94"/>
      <c r="F19" s="157"/>
      <c r="G19" s="158"/>
      <c r="H19" s="158"/>
      <c r="I19" s="158"/>
      <c r="J19" s="158"/>
      <c r="K19" s="158"/>
      <c r="L19" s="159"/>
    </row>
    <row r="20" spans="1:12" ht="12" customHeight="1" thickBot="1" x14ac:dyDescent="0.4">
      <c r="A20" s="80" t="str">
        <f>IF(Company_Profile!G12="", "DOT/MC# on 12-G - blank", IF(Company_Profile!G12="none","",IF(Company_Profile!G12&lt;100000,"Invalid docket # on 12-G", IF(Company_Profile!G12&gt;9999999,"Invalid docket # on 12-G",""))))</f>
        <v>DOT/MC# on 12-G - blank</v>
      </c>
      <c r="B20" s="82"/>
      <c r="C20" s="80" t="str">
        <f>IF(Company_Profile!G54="", "% on-demand on 54G - blank","")</f>
        <v>% on-demand on 54G - blank</v>
      </c>
      <c r="E20" s="94"/>
      <c r="F20" s="157"/>
      <c r="G20" s="158"/>
      <c r="H20" s="158"/>
      <c r="I20" s="158"/>
      <c r="J20" s="158"/>
      <c r="K20" s="158"/>
      <c r="L20" s="159"/>
    </row>
    <row r="21" spans="1:12" ht="12" customHeight="1" x14ac:dyDescent="0.35">
      <c r="A21" s="79" t="s">
        <v>127</v>
      </c>
      <c r="B21" s="80"/>
      <c r="C21" s="80" t="str">
        <f>IF(Company_Profile!G55="", "% residential on line 55G - blank","")</f>
        <v>% residential on line 55G - blank</v>
      </c>
      <c r="E21" s="94"/>
      <c r="F21" s="157"/>
      <c r="G21" s="158"/>
      <c r="H21" s="158"/>
      <c r="I21" s="158"/>
      <c r="J21" s="158"/>
      <c r="K21" s="158"/>
      <c r="L21" s="159"/>
    </row>
    <row r="22" spans="1:12" ht="12" customHeight="1" thickBot="1" x14ac:dyDescent="0.4">
      <c r="A22" s="80" t="str">
        <f>IF(Company_Profile!G25="","Setting times etc on 25 - blank",IF(Company_Profile!G25="Yes","Yes to setting times, etc. on 25",""))</f>
        <v>Setting times etc on 25 - blank</v>
      </c>
      <c r="B22" s="81"/>
      <c r="C22" s="80" t="str">
        <f>IF(Company_Profile!G56="", "% White Glove on 56G - blank",IF(Company_Profile!G56&gt;0.1, "Flag on 56G: White Glove Ops",""))</f>
        <v>% White Glove on 56G - blank</v>
      </c>
      <c r="E22" s="94"/>
      <c r="F22" s="157"/>
      <c r="G22" s="158"/>
      <c r="H22" s="158"/>
      <c r="I22" s="158"/>
      <c r="J22" s="158"/>
      <c r="K22" s="158"/>
      <c r="L22" s="159"/>
    </row>
    <row r="23" spans="1:12" ht="12" customHeight="1" thickBot="1" x14ac:dyDescent="0.4">
      <c r="A23" s="80" t="str">
        <f>IF(Company_Profile!G26="","Uniform/badge on line 26 - blank",IF(Company_Profile!G26="Yes","Yes to uniform/badge on 26",""))</f>
        <v>Uniform/badge on line 26 - blank</v>
      </c>
      <c r="B23" s="81" t="str">
        <f>IF(Company_Profile!C86="","Driver Ins Info on 86C - blank","")</f>
        <v>Driver Ins Info on 86C - blank</v>
      </c>
      <c r="C23" s="80" t="str">
        <f>IF(Company_Profile!G57="","% Med/Lab on line 57G - blank",IF(Company_Profile!G57&gt;0.05,"Flag on line 57G - Med/Lab&gt;5%",""))</f>
        <v>% Med/Lab on line 57G - blank</v>
      </c>
      <c r="E23" s="94"/>
      <c r="F23" s="157"/>
      <c r="G23" s="158"/>
      <c r="H23" s="158"/>
      <c r="I23" s="158"/>
      <c r="J23" s="158"/>
      <c r="K23" s="158"/>
      <c r="L23" s="159"/>
    </row>
    <row r="24" spans="1:12" ht="12" customHeight="1" x14ac:dyDescent="0.35">
      <c r="A24" s="80"/>
      <c r="B24" s="83" t="s">
        <v>125</v>
      </c>
      <c r="C24" s="80" t="str">
        <f>IF(Company_Profile!G58="","% Food/Bev/Cannabis on 58G - blank",IF(Company_Profile!G58&gt;0.05,"Flag on 58G - Food/Bev/Cannabis&gt;5%",""))</f>
        <v>% Food/Bev/Cannabis on 58G - blank</v>
      </c>
      <c r="E24" s="94"/>
      <c r="F24" s="157"/>
      <c r="G24" s="158"/>
      <c r="H24" s="158"/>
      <c r="I24" s="158"/>
      <c r="J24" s="158"/>
      <c r="K24" s="158"/>
      <c r="L24" s="159"/>
    </row>
    <row r="25" spans="1:12" ht="12" customHeight="1" x14ac:dyDescent="0.35">
      <c r="A25" s="80" t="str">
        <f>IF(Company_Profile!G27="","Training/orient. on 27 - blank",IF(Company_Profile!G27="Yes","Yes to training/orient. on 27",""))</f>
        <v>Training/orient. on 27 - blank</v>
      </c>
      <c r="B25" s="82" t="str">
        <f>IF(Company_Profile!G74="", "PPV/SUV/MiniV on 74-G - blank","")</f>
        <v>PPV/SUV/MiniV on 74-G - blank</v>
      </c>
      <c r="C25" s="80" t="str">
        <f>IF(Company_Profile!G59="", "HazMat on line 59G - blank",IF(Company_Profile!G59="Yes", "Flag on 59G: HazMat",""))</f>
        <v>HazMat on line 59G - blank</v>
      </c>
      <c r="E25" s="94"/>
      <c r="F25" s="157"/>
      <c r="G25" s="158"/>
      <c r="H25" s="158"/>
      <c r="I25" s="158"/>
      <c r="J25" s="158"/>
      <c r="K25" s="158"/>
      <c r="L25" s="159"/>
    </row>
    <row r="26" spans="1:12" ht="12" customHeight="1" x14ac:dyDescent="0.35">
      <c r="A26" s="80" t="str">
        <f>IF(Company_Profile!G28="","Signage w/out $ on 28 - blank",IF(Company_Profile!G28="Yes","Yes to signage w/out $ on 28",""))</f>
        <v>Signage w/out $ on 28 - blank</v>
      </c>
      <c r="B26" s="82" t="str">
        <f>IF(Company_Profile!G75="", "Van/Pickup on line 75-G - blank","")</f>
        <v>Van/Pickup on line 75-G - blank</v>
      </c>
      <c r="C26" s="80" t="str">
        <f>IF(Company_Profile!G60="", "Whse/Strg wk on line 60G - blank",IF(Company_Profile!G60="Yes", "Flag on 60G: Whse/Strg wk",""))</f>
        <v>Whse/Strg wk on line 60G - blank</v>
      </c>
      <c r="E26" s="94"/>
      <c r="F26" s="157"/>
      <c r="G26" s="158"/>
      <c r="H26" s="158"/>
      <c r="I26" s="158"/>
      <c r="J26" s="158"/>
      <c r="K26" s="158"/>
      <c r="L26" s="159"/>
    </row>
    <row r="27" spans="1:12" ht="12" customHeight="1" thickBot="1" x14ac:dyDescent="0.4">
      <c r="A27" s="80" t="str">
        <f>IF(Company_Profile!G25="Yes", IF(Company_Profile!C32="","No Details on C32 - blank",""),IF(Company_Profile!G26="Yes", IF(Company_Profile!C32="","No Details on C32 - blank",""),IF(Company_Profile!G27="Yes", IF(Company_Profile!C32="","No Details on C32 - blank",""),IF(Company_Profile!G28="Yes", IF(Company_Profile!C32="","No Details on C32 - blank",""),""))))</f>
        <v/>
      </c>
      <c r="B27" s="82" t="str">
        <f>IF(Company_Profile!G76="", "Small Box/Step on 76-G - blank","")</f>
        <v>Small Box/Step on 76-G - blank</v>
      </c>
      <c r="C27" s="80"/>
      <c r="E27" s="95"/>
      <c r="F27" s="160"/>
      <c r="G27" s="161"/>
      <c r="H27" s="161"/>
      <c r="I27" s="161"/>
      <c r="J27" s="161"/>
      <c r="K27" s="161"/>
      <c r="L27" s="162"/>
    </row>
    <row r="28" spans="1:12" ht="12" customHeight="1" thickBot="1" x14ac:dyDescent="0.4">
      <c r="A28" s="80" t="str">
        <f>IF(Company_Profile!G32="","Written Agrmt on line 32 - blank",IF(Company_Profile!G32="No","No to written agrmt. on 32",""))</f>
        <v>Written Agrmt on line 32 - blank</v>
      </c>
      <c r="B28" s="82" t="str">
        <f>IF(Company_Profile!G77="", "Heavy Box on line 77-G - blank","")</f>
        <v>Heavy Box on line 77-G - blank</v>
      </c>
      <c r="C28" s="80" t="str">
        <f>IF(Company_Profile!G59="Yes", IF(Company_Profile!F62="","No Detail on 62F for 59G HazMat",""),"")</f>
        <v/>
      </c>
    </row>
    <row r="29" spans="1:12" ht="12" customHeight="1" x14ac:dyDescent="0.35">
      <c r="A29" s="80" t="str">
        <f>IF(Company_Profile!G33="","Reject deliv. on line 33 - blank",IF(Company_Profile!G33="No","No to Reject deliv. on 33",""))</f>
        <v>Reject deliv. on line 33 - blank</v>
      </c>
      <c r="B29" s="82" t="str">
        <f>IF(Company_Profile!G78="", "Tractor-T on line 78-G - blank","")</f>
        <v>Tractor-T on line 78-G - blank</v>
      </c>
      <c r="C29" s="80" t="str">
        <f>IF(Company_Profile!G60="Yes", IF(Company_Profile!F62="","No Detail on 62F for 60G Whse",""),"")</f>
        <v/>
      </c>
      <c r="E29" s="79" t="s">
        <v>97</v>
      </c>
      <c r="F29" s="84" t="s">
        <v>98</v>
      </c>
    </row>
    <row r="30" spans="1:12" ht="12" customHeight="1" x14ac:dyDescent="0.35">
      <c r="A30" s="80" t="str">
        <f>IF(Company_Profile!G34="","Pay per Assignmt on 34 - blank",IF(Company_Profile!G34="No","No to Pay per Assignmt on 34",""))</f>
        <v>Pay per Assignmt on 34 - blank</v>
      </c>
      <c r="B30" s="82" t="str">
        <f>IF(Company_Profile!G77+Company_Profile!G78&gt;0.15, "Flag on 77/78-G: &gt;15% HvyTrk",IF(Company_Profile!G78&gt;0,"Flag on line 78-G: Tractors",""))</f>
        <v/>
      </c>
      <c r="C30" s="80" t="str">
        <f>IF(Company_Profile!G63="","EE Drvrs on line 63G - blank",IF(Company_Profile!G63="Yes","Flag on line 63G: EE Drvrs",""))</f>
        <v>EE Drvrs on line 63G - blank</v>
      </c>
      <c r="E30" s="91" t="str">
        <f>IF(Company_Profile!C105="", "Driver Work Ins on 105C - blank","")</f>
        <v>Driver Work Ins on 105C - blank</v>
      </c>
      <c r="F30" s="118" t="str">
        <f>IF(Company_Profile!G105="", "Work Comp on 105G - blank","")</f>
        <v>Work Comp on 105G - blank</v>
      </c>
      <c r="G30" s="117"/>
      <c r="H30" s="127"/>
    </row>
    <row r="31" spans="1:12" ht="12" customHeight="1" x14ac:dyDescent="0.35">
      <c r="A31" s="80" t="str">
        <f>IF(Company_Profile!G35="","Resp for Expenses on 35 - blank",IF(Company_Profile!G35="No","No to Resp for Expens. on 35",""))</f>
        <v>Resp for Expenses on 35 - blank</v>
      </c>
      <c r="B31" s="82" t="str">
        <f>IF(Company_Profile!G79="", "Other Vehs on 79-G - blank","")</f>
        <v>Other Vehs on 79-G - blank</v>
      </c>
      <c r="C31" s="80" t="str">
        <f>IF(Company_Profile!G63="Yes",IF(Company_Profile!F65="","Detail on 65-F for 63G EE Drvrs- blank",""),"")</f>
        <v/>
      </c>
      <c r="E31" s="91" t="str">
        <f>IF(Company_Profile!C106="","Health Ins/Drug Disc. on 106C - blank","")</f>
        <v>Health Ins/Drug Disc. on 106C - blank</v>
      </c>
      <c r="F31" s="118" t="str">
        <f>IF(Company_Profile!G106="", "Conting Liab on 106G - blank","")</f>
        <v>Conting Liab on 106G - blank</v>
      </c>
      <c r="H31" s="125"/>
    </row>
    <row r="32" spans="1:12" ht="12" customHeight="1" x14ac:dyDescent="0.35">
      <c r="A32" s="80" t="str">
        <f>IF(Company_Profile!G32="Yes", IF(Company_Profile!C36="","No Details on C36 - blank",""),IF(Company_Profile!G33="Yes", IF(Company_Profile!C36="","No Details on C36 - blank",""),IF(Company_Profile!G34="Yes", IF(Company_Profile!C36="","No Details on C36 - blank",""),IF(Company_Profile!G35="Yes", IF(Company_Profile!C36="","No Details on C36 - blank",""),""))))</f>
        <v/>
      </c>
      <c r="B32" s="82" t="str">
        <f>IF(Company_Profile!G79&gt;0, IF(Company_Profile!G80="","No Detail on 80-G for 79-G",""),"")</f>
        <v/>
      </c>
      <c r="C32" s="82" t="str">
        <f>IF(Company_Profile!G66="","TPA/PEO on line 66-G - blank",IF(Company_Profile!G66="Yes","Flag on line 66-G: TPA/PEO",""))</f>
        <v>TPA/PEO on line 66-G - blank</v>
      </c>
      <c r="E32" s="91" t="str">
        <f>IF(Company_Profile!C107="","Compliance/Skills Trng on 107C - blank","")</f>
        <v>Compliance/Skills Trng on 107C - blank</v>
      </c>
      <c r="F32" s="82" t="str">
        <f>IF(Company_Profile!G105&lt;&gt;"", IF(Company_Profile!G107="","IC Claims on line 107G - blank",""),"")</f>
        <v/>
      </c>
      <c r="H32" s="116"/>
    </row>
    <row r="33" spans="1:8" ht="12" customHeight="1" x14ac:dyDescent="0.35">
      <c r="A33" s="80" t="str">
        <f>IF(Company_Profile!G39="","Subcontractors on 39 - blank",IF(Company_Profile!G39="Yes","Yes to Subcontractors on 39",""))</f>
        <v>Subcontractors on 39 - blank</v>
      </c>
      <c r="B33" s="82"/>
      <c r="C33" s="82" t="str">
        <f>IF(Company_Profile!G66="Yes",IF(Company_Profile!F68="","Detail on 68-F for 66G TPA/PEO - blank",""),"")</f>
        <v/>
      </c>
      <c r="E33" s="91" t="str">
        <f>IF(Company_Profile!C108="", "Safety Training on 108C - blank","")</f>
        <v>Safety Training on 108C - blank</v>
      </c>
      <c r="F33" s="82" t="str">
        <f>IF(Company_Profile!G107="Yes", IF(Company_Profile!G108="","Claims Resolvd on 108G - blank",""),"")</f>
        <v/>
      </c>
      <c r="H33" s="116"/>
    </row>
    <row r="34" spans="1:8" ht="12" customHeight="1" thickBot="1" x14ac:dyDescent="0.4">
      <c r="A34" s="80" t="str">
        <f>IF(Company_Profile!G40="","App / Enroll Form on 40 - blank",IF(Company_Profile!G40="Yes","Yes to 'App' or 'Enroll' Form on 40",""))</f>
        <v>App / Enroll Form on 40 - blank</v>
      </c>
      <c r="B34" s="82" t="str">
        <f>IF(Company_Profile!G82="","Forklft use on 84-G - blank",IF(Company_Profile!G82="Yes","Flag on 84-G: Forklift use",""))</f>
        <v>Forklft use on 84-G - blank</v>
      </c>
      <c r="C34" s="82"/>
      <c r="E34" s="91" t="str">
        <f>IF(Company_Profile!C109="", "Business Trng on 109C- blank","")</f>
        <v>Business Trng on 109C- blank</v>
      </c>
      <c r="F34" s="82" t="str">
        <f>IF(Company_Profile!G105&lt;&gt;"", IF(Company_Profile!G109="","Adv Rulings on 109G - blank",""),"")</f>
        <v/>
      </c>
      <c r="H34" s="116"/>
    </row>
    <row r="35" spans="1:8" ht="12" customHeight="1" x14ac:dyDescent="0.35">
      <c r="A35" s="80" t="str">
        <f>IF(Company_Profile!G41="","Supply Equip on line 41 - blank",IF(Company_Profile!G41="Yes","Yes to Supply Equip etc. on 41",""))</f>
        <v>Supply Equip on line 41 - blank</v>
      </c>
      <c r="B35" s="82" t="str">
        <f>IF(Company_Profile!F82="Yes",IF(Company_Profile!F84="","No Detail on 84-F for 82-G - blank",""),"")</f>
        <v/>
      </c>
      <c r="C35" s="79" t="s">
        <v>133</v>
      </c>
      <c r="E35" s="91" t="str">
        <f>IF(Company_Profile!C110="", "Rookie Trng on 110C - blank","")</f>
        <v>Rookie Trng on 110C - blank</v>
      </c>
      <c r="F35" s="82" t="str">
        <f>IF(Company_Profile!G111="", "Driver Recruitment on 111G - blank","")</f>
        <v>Driver Recruitment on 111G - blank</v>
      </c>
      <c r="H35" s="116"/>
    </row>
    <row r="36" spans="1:8" ht="12" customHeight="1" thickBot="1" x14ac:dyDescent="0.4">
      <c r="A36" s="80" t="str">
        <f>IF(Company_Profile!G42="","Post-Term Restrict on 42 - blank",IF(Company_Profile!G42="Yes","Yes to Post-Term Restrict on 42",""))</f>
        <v>Post-Term Restrict on 42 - blank</v>
      </c>
      <c r="B36" s="82" t="str">
        <f>IF(Company_Profile!G82="Yes",IF(Company_Profile!F84="","No Detail on 86-F for 84-G - blank",""),"")</f>
        <v/>
      </c>
      <c r="C36" s="81" t="str">
        <f>IF(Company_Profile!G122="", "Accuracy Certif. on 122G - blank","")</f>
        <v>Accuracy Certif. on 122G - blank</v>
      </c>
      <c r="E36" s="91" t="str">
        <f>IF(Company_Profile!C111="", "Safety Tools on 111C - blank","")</f>
        <v>Safety Tools on 111C - blank</v>
      </c>
      <c r="F36" s="82" t="str">
        <f>IF(Company_Profile!G112="", "Drvr Compliance on 112G - blank","")</f>
        <v>Drvr Compliance on 112G - blank</v>
      </c>
      <c r="H36" s="125"/>
    </row>
    <row r="37" spans="1:8" ht="12" customHeight="1" thickBot="1" x14ac:dyDescent="0.4">
      <c r="A37" s="80" t="str">
        <f>IF(Company_Profile!G39="Yes", IF(Company_Profile!C43="","No Details on C43 - blank",""),IF(Company_Profile!G40="Yes", IF(Company_Profile!C43="","No Details on C43 - blank",""),IF(Company_Profile!G41="Yes", IF(Company_Profile!C43="","No Details on C43 - blank",""),IF(Company_Profile!G42="Yes", IF(Company_Profile!C43="","No Details on C43 - blank",""),""))))</f>
        <v/>
      </c>
      <c r="B37" s="82"/>
      <c r="C37" s="102"/>
      <c r="E37" s="91" t="str">
        <f>IF(Company_Profile!C112="", "Discounts on 112C - blank","")</f>
        <v>Discounts on 112C - blank</v>
      </c>
      <c r="F37" s="82" t="str">
        <f>IF(Company_Profile!G113="", "EE Training on 113G - blank","")</f>
        <v>EE Training on 113G - blank</v>
      </c>
      <c r="H37" s="125"/>
    </row>
    <row r="38" spans="1:8" ht="12" customHeight="1" thickBot="1" x14ac:dyDescent="0.4">
      <c r="A38" s="90" t="s">
        <v>132</v>
      </c>
      <c r="B38" s="80"/>
      <c r="C38" s="80"/>
      <c r="E38" s="91" t="str">
        <f>IF(Company_Profile!C113="", "Bus Formation on 113C - blank","")</f>
        <v>Bus Formation on 113C - blank</v>
      </c>
      <c r="F38" s="82" t="str">
        <f>IF(Company_Profile!G114="", "Load Board on 114G - blank","")</f>
        <v>Load Board on 114G - blank</v>
      </c>
      <c r="H38" s="125"/>
    </row>
    <row r="39" spans="1:8" ht="12" customHeight="1" x14ac:dyDescent="0.35">
      <c r="A39" s="91" t="str">
        <f>IF(Company_Profile!C92="", "Ins Clm Name on 92C - blank","")</f>
        <v>Ins Clm Name on 92C - blank</v>
      </c>
      <c r="B39" s="79" t="s">
        <v>131</v>
      </c>
      <c r="C39" s="103"/>
      <c r="E39" s="126" t="str">
        <f>IF(Company_Profile!C114="", "Supp Work on 114C - blank","")</f>
        <v>Supp Work on 114C - blank</v>
      </c>
      <c r="F39" s="128" t="str">
        <f>IF(Company_Profile!G115="", "Drvr Vetting on 115G - blank","")</f>
        <v>Drvr Vetting on 115G - blank</v>
      </c>
      <c r="H39" s="125"/>
    </row>
    <row r="40" spans="1:8" ht="12" customHeight="1" x14ac:dyDescent="0.35">
      <c r="A40" s="91" t="str">
        <f>IF(Company_Profile!C93="", "Ins Clm Email on 93C - blank","")</f>
        <v>Ins Clm Email on 93C - blank</v>
      </c>
      <c r="B40" s="91" t="str">
        <f>IF(Company_Profile!G91="", "Brkr Name on 91G - blank","")</f>
        <v>Brkr Name on 91G - blank</v>
      </c>
      <c r="C40" s="103"/>
      <c r="E40" s="126" t="str">
        <f>IF(Company_Profile!C115="", "MC Authority on 115C - blank","")</f>
        <v>MC Authority on 115C - blank</v>
      </c>
      <c r="F40" s="128" t="str">
        <f>IF(Company_Profile!G116="", "Lead Contactors on 116G - blank","")</f>
        <v>Lead Contactors on 116G - blank</v>
      </c>
      <c r="H40" s="125"/>
    </row>
    <row r="41" spans="1:8" ht="12" customHeight="1" thickBot="1" x14ac:dyDescent="0.4">
      <c r="A41" s="91" t="str">
        <f>IF(Company_Profile!C94="", "Ins Clm Tel. # on 94C - blank","")</f>
        <v>Ins Clm Tel. # on 94C - blank</v>
      </c>
      <c r="B41" s="91" t="str">
        <f>IF(Company_Profile!G92="", "Brkr Firm on 92G - blank","")</f>
        <v>Brkr Firm on 92G - blank</v>
      </c>
      <c r="C41" s="104"/>
      <c r="E41" s="92" t="str">
        <f>IF(Company_Profile!C116="", "TSA Authority on 116C - blank","")</f>
        <v>TSA Authority on 116C - blank</v>
      </c>
      <c r="F41" s="129" t="str">
        <f>IF(Company_Profile!G117="", "Free Consulting on 117G - blank","")</f>
        <v>Free Consulting on 117G - blank</v>
      </c>
      <c r="H41" s="125"/>
    </row>
    <row r="42" spans="1:8" ht="12" customHeight="1" thickBot="1" x14ac:dyDescent="0.4">
      <c r="A42" s="92" t="str">
        <f>IF(Company_Profile!C95="", "Ins Clm Title on 95C - blank","")</f>
        <v>Ins Clm Title on 95C - blank</v>
      </c>
      <c r="B42" s="91" t="str">
        <f>IF(Company_Profile!G93="", "Ins Co.1 Name on 93G - blank","")</f>
        <v>Ins Co.1 Name on 93G - blank</v>
      </c>
    </row>
    <row r="43" spans="1:8" ht="12" customHeight="1" thickBot="1" x14ac:dyDescent="0.4">
      <c r="B43" s="92" t="str">
        <f>IF(Company_Profile!G94="", "Ins Co.2 Name on 94 - blank","")</f>
        <v>Ins Co.2 Name on 94 - blank</v>
      </c>
    </row>
    <row r="44" spans="1:8" ht="12" customHeight="1" thickBot="1" x14ac:dyDescent="0.4">
      <c r="B44" s="92" t="str">
        <f>IF(Company_Profile!G95="", "Ins Co.3 Name on 95 - blank","")</f>
        <v>Ins Co.3 Name on 95 - blank</v>
      </c>
    </row>
    <row r="45" spans="1:8" ht="12" customHeight="1" x14ac:dyDescent="0.35"/>
    <row r="46" spans="1:8" ht="12" customHeight="1" x14ac:dyDescent="0.35"/>
    <row r="47" spans="1:8" ht="12" customHeight="1" x14ac:dyDescent="0.35"/>
    <row r="48" spans="1:8" ht="12" customHeight="1" x14ac:dyDescent="0.35"/>
    <row r="49" ht="12" customHeight="1" x14ac:dyDescent="0.35"/>
    <row r="50" ht="12" customHeight="1" x14ac:dyDescent="0.35"/>
    <row r="51" ht="12" customHeight="1" x14ac:dyDescent="0.35"/>
    <row r="52" ht="12" customHeight="1" x14ac:dyDescent="0.35"/>
    <row r="53" ht="12" customHeight="1" x14ac:dyDescent="0.35"/>
    <row r="54" ht="12" customHeight="1" x14ac:dyDescent="0.35"/>
    <row r="55" ht="12" customHeight="1" x14ac:dyDescent="0.35"/>
    <row r="98" spans="1:1" x14ac:dyDescent="0.35">
      <c r="A98" t="s">
        <v>6</v>
      </c>
    </row>
    <row r="99" spans="1:1" x14ac:dyDescent="0.35">
      <c r="A99" t="s">
        <v>7</v>
      </c>
    </row>
    <row r="101" spans="1:1" x14ac:dyDescent="0.35">
      <c r="A101" t="s">
        <v>8</v>
      </c>
    </row>
    <row r="102" spans="1:1" x14ac:dyDescent="0.35">
      <c r="A102" t="s">
        <v>9</v>
      </c>
    </row>
    <row r="103" spans="1:1" x14ac:dyDescent="0.35">
      <c r="A103" t="s">
        <v>7</v>
      </c>
    </row>
    <row r="105" spans="1:1" x14ac:dyDescent="0.35">
      <c r="A105" t="s">
        <v>62</v>
      </c>
    </row>
    <row r="106" spans="1:1" x14ac:dyDescent="0.35">
      <c r="A106" t="s">
        <v>61</v>
      </c>
    </row>
    <row r="107" spans="1:1" x14ac:dyDescent="0.35">
      <c r="A107" t="s">
        <v>7</v>
      </c>
    </row>
    <row r="109" spans="1:1" x14ac:dyDescent="0.35">
      <c r="A109" t="s">
        <v>6</v>
      </c>
    </row>
    <row r="110" spans="1:1" x14ac:dyDescent="0.35">
      <c r="A110" t="s">
        <v>7</v>
      </c>
    </row>
    <row r="111" spans="1:1" x14ac:dyDescent="0.35">
      <c r="A111" t="s">
        <v>65</v>
      </c>
    </row>
    <row r="119" spans="2:2" x14ac:dyDescent="0.35">
      <c r="B119" t="s">
        <v>54</v>
      </c>
    </row>
    <row r="120" spans="2:2" x14ac:dyDescent="0.35">
      <c r="B120" t="s">
        <v>55</v>
      </c>
    </row>
    <row r="126" spans="2:2" x14ac:dyDescent="0.35">
      <c r="B126" t="s">
        <v>12</v>
      </c>
    </row>
    <row r="127" spans="2:2" x14ac:dyDescent="0.35">
      <c r="B127" t="s">
        <v>13</v>
      </c>
    </row>
    <row r="128" spans="2:2" x14ac:dyDescent="0.35">
      <c r="B128" t="s">
        <v>14</v>
      </c>
    </row>
    <row r="129" spans="2:2" x14ac:dyDescent="0.35">
      <c r="B129" t="s">
        <v>79</v>
      </c>
    </row>
  </sheetData>
  <mergeCells count="26">
    <mergeCell ref="F7:L7"/>
    <mergeCell ref="F2:L2"/>
    <mergeCell ref="F3:L3"/>
    <mergeCell ref="F4:L4"/>
    <mergeCell ref="F5:L5"/>
    <mergeCell ref="F6:L6"/>
    <mergeCell ref="F19:L19"/>
    <mergeCell ref="F8:L8"/>
    <mergeCell ref="F9:L9"/>
    <mergeCell ref="F10:L10"/>
    <mergeCell ref="F11:L11"/>
    <mergeCell ref="F12:L12"/>
    <mergeCell ref="F13:L13"/>
    <mergeCell ref="F14:L14"/>
    <mergeCell ref="F15:L15"/>
    <mergeCell ref="F16:L16"/>
    <mergeCell ref="F17:L17"/>
    <mergeCell ref="F18:L18"/>
    <mergeCell ref="F26:L26"/>
    <mergeCell ref="F27:L27"/>
    <mergeCell ref="F20:L20"/>
    <mergeCell ref="F21:L21"/>
    <mergeCell ref="F22:L22"/>
    <mergeCell ref="F23:L23"/>
    <mergeCell ref="F24:L24"/>
    <mergeCell ref="F25:L2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showRowColHeaders="0" workbookViewId="0"/>
  </sheetViews>
  <sheetFormatPr defaultRowHeight="12.75" x14ac:dyDescent="0.35"/>
  <sheetData>
    <row r="1" spans="1:2" x14ac:dyDescent="0.35">
      <c r="A1" t="s">
        <v>0</v>
      </c>
      <c r="B1" t="b">
        <v>0</v>
      </c>
    </row>
    <row r="2" spans="1:2" x14ac:dyDescent="0.35">
      <c r="A2" t="s">
        <v>1</v>
      </c>
      <c r="B2" t="b">
        <v>0</v>
      </c>
    </row>
    <row r="3" spans="1:2" x14ac:dyDescent="0.35">
      <c r="A3" t="s">
        <v>2</v>
      </c>
      <c r="B3" t="s">
        <v>4</v>
      </c>
    </row>
    <row r="4" spans="1:2" x14ac:dyDescent="0.35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A33E61E-8EA5-4BB0-B13D-BE6B8A184B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Company_Profile</vt:lpstr>
      <vt:lpstr>Sheet1</vt:lpstr>
      <vt:lpstr>Agree</vt:lpstr>
      <vt:lpstr>Interest</vt:lpstr>
      <vt:lpstr>LienBankrupt</vt:lpstr>
      <vt:lpstr>Company_Profile!Print_Area</vt:lpstr>
      <vt:lpstr>TemplatePrintArea</vt:lpstr>
      <vt:lpstr>Company_Profile!YesNo</vt:lpstr>
      <vt:lpstr>YesNoSome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Buy vs. lease car calculator</dc:title>
  <dc:creator>Peter Schlactus</dc:creator>
  <cp:keywords/>
  <cp:lastModifiedBy>Peter Schlactus</cp:lastModifiedBy>
  <cp:lastPrinted>2021-11-04T19:57:51Z</cp:lastPrinted>
  <dcterms:created xsi:type="dcterms:W3CDTF">2017-08-09T20:12:14Z</dcterms:created>
  <dcterms:modified xsi:type="dcterms:W3CDTF">2023-03-29T12:27:39Z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TC010525041033</vt:lpwstr>
  </property>
</Properties>
</file>